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8855" windowHeight="8415" activeTab="5"/>
  </bookViews>
  <sheets>
    <sheet name="Dev 50% Fondo" sheetId="1" r:id="rId1"/>
    <sheet name="Portafolio de Inversiones" sheetId="2" r:id="rId2"/>
    <sheet name="Inv del Fondo" sheetId="7" r:id="rId3"/>
    <sheet name="Presupuesto 2009" sheetId="4" r:id="rId4"/>
    <sheet name="Hipo 1" sheetId="5" r:id="rId5"/>
    <sheet name="Hipo 2" sheetId="6" r:id="rId6"/>
  </sheets>
  <calcPr calcId="125725"/>
</workbook>
</file>

<file path=xl/calcChain.xml><?xml version="1.0" encoding="utf-8"?>
<calcChain xmlns="http://schemas.openxmlformats.org/spreadsheetml/2006/main">
  <c r="D29" i="7"/>
  <c r="C29"/>
  <c r="D12"/>
  <c r="C12"/>
  <c r="D8"/>
  <c r="C8"/>
  <c r="D5"/>
  <c r="C5"/>
  <c r="C20" i="6"/>
  <c r="C19"/>
  <c r="C18"/>
  <c r="C17"/>
  <c r="C16"/>
  <c r="C15"/>
  <c r="C14"/>
  <c r="C13"/>
  <c r="C12"/>
  <c r="C11"/>
  <c r="C10"/>
  <c r="C9"/>
  <c r="C8"/>
  <c r="C7"/>
  <c r="C6"/>
  <c r="C5"/>
  <c r="C4"/>
  <c r="B20" i="2"/>
  <c r="G22" i="1"/>
  <c r="G23"/>
  <c r="G24"/>
  <c r="G21"/>
  <c r="N26"/>
  <c r="N19"/>
  <c r="M27"/>
  <c r="N27" s="1"/>
  <c r="L21"/>
  <c r="M25"/>
  <c r="G8"/>
  <c r="G7"/>
  <c r="G6"/>
  <c r="E23" i="2"/>
  <c r="D23"/>
  <c r="B21"/>
  <c r="B22" s="1"/>
  <c r="B23" s="1"/>
  <c r="B27" s="1"/>
  <c r="F20"/>
  <c r="E7" i="1" s="1"/>
  <c r="C20" i="2"/>
  <c r="M24" i="1" s="1"/>
  <c r="N24" s="1"/>
  <c r="C16" i="2"/>
  <c r="M23" i="1" s="1"/>
  <c r="N23" s="1"/>
  <c r="B16" i="2"/>
  <c r="F16"/>
  <c r="E6" i="1" s="1"/>
  <c r="F7" i="2"/>
  <c r="E5" i="1" s="1"/>
  <c r="E9" s="1"/>
  <c r="D7" i="2"/>
  <c r="G5" i="1" s="1"/>
  <c r="C7" i="2"/>
  <c r="M22" i="1" s="1"/>
  <c r="L25"/>
  <c r="N25" s="1"/>
  <c r="C20" i="7"/>
  <c r="C30" s="1"/>
  <c r="D20"/>
  <c r="D30" s="1"/>
  <c r="C5" i="1"/>
  <c r="C8"/>
  <c r="C7"/>
  <c r="B7" i="2"/>
  <c r="M21" i="1" l="1"/>
  <c r="N22"/>
  <c r="L20"/>
  <c r="F21" i="2"/>
  <c r="C6" i="1"/>
  <c r="C9" s="1"/>
  <c r="K5" s="1"/>
  <c r="C21" i="2"/>
  <c r="M33" i="1"/>
  <c r="K6" l="1"/>
  <c r="F22" i="2"/>
  <c r="F23" s="1"/>
  <c r="M34" i="1"/>
  <c r="C22" i="2"/>
  <c r="I24" s="1"/>
  <c r="L29" i="1"/>
  <c r="M20"/>
  <c r="M29" s="1"/>
  <c r="N21"/>
  <c r="M30" l="1"/>
  <c r="M31"/>
  <c r="N20"/>
  <c r="N29"/>
  <c r="L31"/>
  <c r="L30"/>
  <c r="C23" i="2"/>
  <c r="C27" s="1"/>
  <c r="H24"/>
  <c r="J24" s="1"/>
  <c r="N31" i="1" l="1"/>
  <c r="N30"/>
  <c r="L36"/>
  <c r="M36"/>
  <c r="K8" s="1"/>
  <c r="K7" s="1"/>
  <c r="N36" l="1"/>
</calcChain>
</file>

<file path=xl/sharedStrings.xml><?xml version="1.0" encoding="utf-8"?>
<sst xmlns="http://schemas.openxmlformats.org/spreadsheetml/2006/main" count="237" uniqueCount="200">
  <si>
    <t>Mercado</t>
  </si>
  <si>
    <t>Participación %</t>
  </si>
  <si>
    <t>Sector Público</t>
  </si>
  <si>
    <t>Sector Privado Financiero</t>
  </si>
  <si>
    <t>Sector Privado no Financiero</t>
  </si>
  <si>
    <t>Banco Central Caja*</t>
  </si>
  <si>
    <t xml:space="preserve">Cartera de Inversiones del Fondo de Reserva USD </t>
  </si>
  <si>
    <t>Plazo por vencer Mensual</t>
  </si>
  <si>
    <t>Fuente: IESS</t>
  </si>
  <si>
    <t>Elaborado por Autores</t>
  </si>
  <si>
    <t>Concepto</t>
  </si>
  <si>
    <t>3. Disponibilidad para Inv. En el BCE</t>
  </si>
  <si>
    <t>Total del Portafolio de Inversiones (1+2+3)</t>
  </si>
  <si>
    <t>50% Sector Público</t>
  </si>
  <si>
    <t>50% Sector Privado</t>
  </si>
  <si>
    <t>Porcentaje de Participación Sector Público</t>
  </si>
  <si>
    <t>Porcentaje de Participación Sector Privado</t>
  </si>
  <si>
    <t>PORTAFOLIO INVERSIONES FINANCIERAS </t>
  </si>
  <si>
    <t>SEGURO FONDOS DE RESERVA LEY 006 (**)-2005</t>
  </si>
  <si>
    <t>I) TÍTULOS RENTA FIJA</t>
  </si>
  <si>
    <t>V/NOMINAL</t>
  </si>
  <si>
    <r>
      <t>V/MERCADO</t>
    </r>
    <r>
      <rPr>
        <sz val="8.5"/>
        <color indexed="63"/>
        <rFont val="Arial Unicode MS"/>
        <family val="2"/>
      </rPr>
      <t xml:space="preserve"> </t>
    </r>
  </si>
  <si>
    <t>Plazo por Vencer Días</t>
  </si>
  <si>
    <t>Rendimiento Nominal Ponderado</t>
  </si>
  <si>
    <t>PARTIC.</t>
  </si>
  <si>
    <r>
      <t xml:space="preserve">A) </t>
    </r>
    <r>
      <rPr>
        <b/>
        <u/>
        <sz val="8.5"/>
        <color indexed="63"/>
        <rFont val="Arial Unicode MS"/>
        <family val="2"/>
      </rPr>
      <t>SECTOR PÚBLICO</t>
    </r>
  </si>
  <si>
    <t xml:space="preserve">Bonos del Estado </t>
  </si>
  <si>
    <t>TOTAL SECTOR PÚBLICO:</t>
  </si>
  <si>
    <t>B) SECTOR PRIVADO</t>
  </si>
  <si>
    <t>B.1) SECTOR PRIVADO FINANCIERO</t>
  </si>
  <si>
    <t xml:space="preserve">Certificados de Deposito a plazo </t>
  </si>
  <si>
    <t>Valores de Titularización</t>
  </si>
  <si>
    <t>Polizas de acumulación</t>
  </si>
  <si>
    <t>Certificado de ahorro</t>
  </si>
  <si>
    <t>Certificado de inversion</t>
  </si>
  <si>
    <t>SUMAN S. PRIVADO FINANCIERO:</t>
  </si>
  <si>
    <t>B.2) SECTOR PRIVADO NO FINANCIERO</t>
  </si>
  <si>
    <t>Obligaciones</t>
  </si>
  <si>
    <t>Valores de Titularizacion</t>
  </si>
  <si>
    <t>SUMAN S. PRIVADO NO FINANCIERO:</t>
  </si>
  <si>
    <t>TOTAL SECTOR PRIVADO (B.1+B.2):</t>
  </si>
  <si>
    <t>TOTAL RENTA FIJA:</t>
  </si>
  <si>
    <t>INVERSIONES</t>
  </si>
  <si>
    <t>Tipo de valor</t>
  </si>
  <si>
    <t>Rentabilidad</t>
  </si>
  <si>
    <t>%</t>
  </si>
  <si>
    <t xml:space="preserve">III) Depósitos Banco Central </t>
  </si>
  <si>
    <t>INVERSIONES + DEPOSITOS</t>
  </si>
  <si>
    <t>Elaboración: Dirección Nacional de Riesgos</t>
  </si>
  <si>
    <t>E.V.R.</t>
  </si>
  <si>
    <t>Exceso (+)/Deficiencia (-) del Sector Público sobre 50% del Portafolio</t>
  </si>
  <si>
    <r>
      <t>Fuente: Dirección de Inversiones, Dirección Económica Financiera</t>
    </r>
    <r>
      <rPr>
        <sz val="8.5"/>
        <color indexed="63"/>
        <rFont val="Franklin Gothic Book"/>
        <family val="2"/>
      </rPr>
      <t xml:space="preserve"> </t>
    </r>
  </si>
  <si>
    <r>
      <t>(**) Cifras provisionales. Rendimiento Banco Central corresponde al periodo comprendido entre el 28 de febrero y el 30 de marzo del 2009.</t>
    </r>
    <r>
      <rPr>
        <sz val="8.5"/>
        <color indexed="63"/>
        <rFont val="Franklin Gothic Book"/>
        <family val="2"/>
      </rPr>
      <t xml:space="preserve"> </t>
    </r>
  </si>
  <si>
    <t>EN USD DÓLARES  AL 30 DE ABRIL DEL 2009</t>
  </si>
  <si>
    <t>1.   Inversiones Privativas</t>
  </si>
  <si>
    <t>2.   Inversiones no Privativas</t>
  </si>
  <si>
    <t xml:space="preserve">              Títulos de Renta Fija</t>
  </si>
  <si>
    <t xml:space="preserve">                          Sector Público</t>
  </si>
  <si>
    <t xml:space="preserve">                          Sector Privado Financiero</t>
  </si>
  <si>
    <t xml:space="preserve">                          Sector Privado no Financiero</t>
  </si>
  <si>
    <t xml:space="preserve">              Títulos de Renta Variable</t>
  </si>
  <si>
    <t xml:space="preserve">                          Acciones en Empresas</t>
  </si>
  <si>
    <t>* Cifra del IESS al 30 de Abril del 2009</t>
  </si>
  <si>
    <t>Realizado: Por Autores</t>
  </si>
  <si>
    <t>Total Portafolio       ( a )</t>
  </si>
  <si>
    <t>Fondo de Reserva                 ( b )</t>
  </si>
  <si>
    <t>Nuevo Portafolio                    ( c ) = ( a ) - ( b )</t>
  </si>
  <si>
    <t xml:space="preserve">Vencimiento de Inversiones del Fondo de Reserva USD millones </t>
  </si>
  <si>
    <t>Años</t>
  </si>
  <si>
    <t>Valor</t>
  </si>
  <si>
    <t>Total</t>
  </si>
  <si>
    <t>Realizado por Autores</t>
  </si>
  <si>
    <t>Ingresos Tributarios (1)</t>
  </si>
  <si>
    <t>Fuente: IESS  Anexo 3</t>
  </si>
  <si>
    <t>Devengado</t>
  </si>
  <si>
    <t>Codificado*</t>
  </si>
  <si>
    <t>Enero-Octu</t>
  </si>
  <si>
    <t>Proyección</t>
  </si>
  <si>
    <t>TOTAL INGRESOS</t>
  </si>
  <si>
    <t>Petroleros (2))</t>
  </si>
  <si>
    <t>Otros</t>
  </si>
  <si>
    <t>   Telefónicas (3))</t>
  </si>
  <si>
    <t>   Feiseh y Cereps (3)</t>
  </si>
  <si>
    <t>   No tributarios, autogestión</t>
  </si>
  <si>
    <t>TOTAL GASTOS</t>
  </si>
  <si>
    <t>Gasto Corriente</t>
  </si>
  <si>
    <t>   Bienes y Servicios</t>
  </si>
  <si>
    <t>   Sueldos (4)</t>
  </si>
  <si>
    <t>   Transferencias</t>
  </si>
  <si>
    <t xml:space="preserve">      Iess </t>
  </si>
  <si>
    <t xml:space="preserve">      Issfa </t>
  </si>
  <si>
    <t>      ISSPOL</t>
  </si>
  <si>
    <t>      Bono Desarrollo Humano</t>
  </si>
  <si>
    <t>      Subsidio eléctrico (5)</t>
  </si>
  <si>
    <t>      FODESEC</t>
  </si>
  <si>
    <t>      Donación 25 % I. Renta</t>
  </si>
  <si>
    <t>      FONSAL</t>
  </si>
  <si>
    <t>      Empresas Agua Potable</t>
  </si>
  <si>
    <t>      Universidades</t>
  </si>
  <si>
    <t>      Entidades y otras</t>
  </si>
  <si>
    <t>   Intereses (6)</t>
  </si>
  <si>
    <t>   Otros</t>
  </si>
  <si>
    <t>Gasto de Capital</t>
  </si>
  <si>
    <t>DÉFICIT/SUPERÁVIT</t>
  </si>
  <si>
    <t>* A Diciembre.</t>
  </si>
  <si>
    <t>(1) En 2008 se incluyeron los ingresos preasignados, de igual forma los gastos</t>
  </si>
  <si>
    <t>(2) En 2009 exportación de 124 millones de barriles a $30 promedio. Total unos $4.200 millones de los cuáles habría que entregar a Petroecuador unos $3.000 millones. Importación de Derivados se financia en parte con crudo Napo, si falta no podría haber ingresos para presupuesto.</t>
  </si>
  <si>
    <t>(3) Estos ingresos no existirán el próximo año</t>
  </si>
  <si>
    <t>(4) En 2009 valor puede ser mayor si se aplica aumentos a FF AA y Policía</t>
  </si>
  <si>
    <t>(5) Hay un valor del subsidio que se entrega vía presupuesto y otro que se descuenta de los ingresos petroleros por el no pago de las eléctricas por el consumo de combustible</t>
  </si>
  <si>
    <t>(6) No se incluyen Bonos Global 12 y 30, se agrega unos $100 millones intereses por bonos IESS.</t>
  </si>
  <si>
    <r>
      <t>PROYECCIÓN PRESUPUESTO GOBIERNO CENTRAL 2009</t>
    </r>
    <r>
      <rPr>
        <sz val="11"/>
        <color indexed="63"/>
        <rFont val="Arial"/>
        <family val="2"/>
      </rPr>
      <t xml:space="preserve"> </t>
    </r>
  </si>
  <si>
    <r>
      <t>Base Caja. Recursos Fiscales. Millones de dólares</t>
    </r>
    <r>
      <rPr>
        <sz val="11"/>
        <color indexed="63"/>
        <rFont val="Arial"/>
        <family val="2"/>
      </rPr>
      <t xml:space="preserve"> </t>
    </r>
  </si>
  <si>
    <t>1. NECESIDADES DE FINANCIAMIENTO</t>
  </si>
  <si>
    <t>$Millones</t>
  </si>
  <si>
    <t>Déficit</t>
  </si>
  <si>
    <t>Amortizaciones internas</t>
  </si>
  <si>
    <t>Amortizaciones externas</t>
  </si>
  <si>
    <t>Deuda Flotante</t>
  </si>
  <si>
    <t>TOTAL</t>
  </si>
  <si>
    <t>Bonos IESS</t>
  </si>
  <si>
    <t>Saldos caja</t>
  </si>
  <si>
    <t>Roll Over deuda interna</t>
  </si>
  <si>
    <t>BRECHA FINANCIERA (1-2)</t>
  </si>
  <si>
    <t xml:space="preserve">  2. POSIBLE FINANCIAMIENTO</t>
  </si>
  <si>
    <t>UN POSIBLE ESCENARIO DEL PRESUPUESTO DE 2009</t>
  </si>
  <si>
    <t xml:space="preserve">50% del Fondo de Reserva </t>
  </si>
  <si>
    <t>MEF</t>
  </si>
  <si>
    <t>Reduccion de Títulos producto del superavit previsto para el IESS</t>
  </si>
  <si>
    <t>Devolución 50% de los Fondos de Reserva USD</t>
  </si>
  <si>
    <t>Liquidacion de Inversiones (Títulos del Estado)</t>
  </si>
  <si>
    <t>Cifra del IESS al 30 de Abril del 2009</t>
  </si>
  <si>
    <t>Consumo</t>
  </si>
  <si>
    <t>Trimestres</t>
  </si>
  <si>
    <t>Hipotesis 1</t>
  </si>
  <si>
    <t>Consumo final  hogares ( C )</t>
  </si>
  <si>
    <t>Inversion ( I   ) 8,33%</t>
  </si>
  <si>
    <t>Produccion Nacional ( PN )</t>
  </si>
  <si>
    <t>Importaciones ( M )</t>
  </si>
  <si>
    <t>2005.I</t>
  </si>
  <si>
    <t>2005.II</t>
  </si>
  <si>
    <t>2005.III</t>
  </si>
  <si>
    <t>2005.IV</t>
  </si>
  <si>
    <t>2006.I</t>
  </si>
  <si>
    <t>2006.II</t>
  </si>
  <si>
    <t>2006.III</t>
  </si>
  <si>
    <t>2006.IV</t>
  </si>
  <si>
    <t>2007.I</t>
  </si>
  <si>
    <t>2007.II</t>
  </si>
  <si>
    <t>2007.III</t>
  </si>
  <si>
    <t>2007.IV</t>
  </si>
  <si>
    <t>2008.I</t>
  </si>
  <si>
    <t>2008.II</t>
  </si>
  <si>
    <t>2008.III</t>
  </si>
  <si>
    <t>2008.IV</t>
  </si>
  <si>
    <t>2009.I</t>
  </si>
  <si>
    <t>Fuente : Banco Central del Ecuador</t>
  </si>
  <si>
    <t xml:space="preserve"> Produccion Nacional (PN)</t>
  </si>
  <si>
    <t>Importación (M)</t>
  </si>
  <si>
    <t>Hipotesis 2</t>
  </si>
  <si>
    <t>Ahorro Final Hogares ( A )</t>
  </si>
  <si>
    <t>Ingreso  I</t>
  </si>
  <si>
    <t>Consumo C</t>
  </si>
  <si>
    <t>I - C</t>
  </si>
  <si>
    <t>Ahorro</t>
  </si>
  <si>
    <t>Banco Central del Ecuador</t>
  </si>
  <si>
    <t>PLAN DE INVERSIONES 2009</t>
  </si>
  <si>
    <t>Cifras en USD millones</t>
  </si>
  <si>
    <t>Año 2008</t>
  </si>
  <si>
    <t>Programa Inversiones</t>
  </si>
  <si>
    <t>% Incremento</t>
  </si>
  <si>
    <t>% Inversiones</t>
  </si>
  <si>
    <t>Limite</t>
  </si>
  <si>
    <t>1 INVERSIONES NO PRIVATIVAS</t>
  </si>
  <si>
    <t>1.1 Sector Público</t>
  </si>
  <si>
    <t>Público emisiones</t>
  </si>
  <si>
    <t>Inst. Fin. Públicas y de desarrollo</t>
  </si>
  <si>
    <t>1.2 Privado Financiero</t>
  </si>
  <si>
    <t>Certificados de Depósitos</t>
  </si>
  <si>
    <t>Titularizaciones</t>
  </si>
  <si>
    <t>1.3 Privado no Financiero</t>
  </si>
  <si>
    <t>Fondos Colectivos</t>
  </si>
  <si>
    <t>Títulos Valores</t>
  </si>
  <si>
    <t>Titularizaciones Municipalidades</t>
  </si>
  <si>
    <t>Acciones</t>
  </si>
  <si>
    <t>1.4 Inversiones Internacionales</t>
  </si>
  <si>
    <t>1.5 Organismos Multilaterales</t>
  </si>
  <si>
    <t>Total Inversiones No Privativas</t>
  </si>
  <si>
    <t>2 INVERSIONES PRIVATIVAS</t>
  </si>
  <si>
    <t>2.1 Quirografarios e hipo anteriores</t>
  </si>
  <si>
    <t>2.2 Quirografarios resol 144, 171, 138</t>
  </si>
  <si>
    <t>2.3 Hipotecarios 038 descuento cartera</t>
  </si>
  <si>
    <t>2.4 Hipotecarios 215</t>
  </si>
  <si>
    <t>2.5 Prendarios</t>
  </si>
  <si>
    <t>2.6 Negocios Fiduciarios y fideicomisos mercnt</t>
  </si>
  <si>
    <t>Total Inversiones Privativas</t>
  </si>
  <si>
    <t>TOTAL INVERSIONES</t>
  </si>
  <si>
    <t>Depósitos BCE</t>
  </si>
  <si>
    <t>Total Recursos administrados</t>
  </si>
  <si>
    <t>Resolución No. C. D. 256</t>
  </si>
</sst>
</file>

<file path=xl/styles.xml><?xml version="1.0" encoding="utf-8"?>
<styleSheet xmlns="http://schemas.openxmlformats.org/spreadsheetml/2006/main">
  <numFmts count="2">
    <numFmt numFmtId="172" formatCode="&quot;$&quot;\ #,##0.00"/>
    <numFmt numFmtId="173" formatCode="0_)"/>
  </numFmts>
  <fonts count="35">
    <font>
      <sz val="11"/>
      <color theme="1"/>
      <name val="Calibri"/>
      <family val="2"/>
      <scheme val="minor"/>
    </font>
    <font>
      <sz val="8.5"/>
      <color indexed="63"/>
      <name val="Arial Unicode MS"/>
      <family val="2"/>
    </font>
    <font>
      <b/>
      <u/>
      <sz val="8.5"/>
      <color indexed="63"/>
      <name val="Arial Unicode MS"/>
      <family val="2"/>
    </font>
    <font>
      <sz val="8.5"/>
      <color indexed="63"/>
      <name val="Franklin Gothic Book"/>
      <family val="2"/>
    </font>
    <font>
      <sz val="11"/>
      <color indexed="63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11"/>
      <color rgb="FF282828"/>
      <name val="Calibri"/>
      <family val="2"/>
    </font>
    <font>
      <b/>
      <sz val="8.5"/>
      <color rgb="FF282828"/>
      <name val="Arial Unicode MS"/>
      <family val="2"/>
    </font>
    <font>
      <sz val="8.5"/>
      <color rgb="FF282828"/>
      <name val="Arial Unicode MS"/>
      <family val="2"/>
    </font>
    <font>
      <b/>
      <u/>
      <sz val="8.5"/>
      <color rgb="FF282828"/>
      <name val="Arial Unicode MS"/>
      <family val="2"/>
    </font>
    <font>
      <sz val="10"/>
      <color theme="1"/>
      <name val="Arial Unicode MS"/>
      <family val="2"/>
    </font>
    <font>
      <sz val="7.5"/>
      <color rgb="FF282828"/>
      <name val="Franklin Gothic Book"/>
      <family val="2"/>
    </font>
    <font>
      <sz val="11"/>
      <color theme="1"/>
      <name val="Franklin Gothic Book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8"/>
      <color rgb="FF333333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gradientFill type="path">
        <stop position="0">
          <color theme="9" tint="0.40000610370189521"/>
        </stop>
        <stop position="1">
          <color theme="4"/>
        </stop>
      </gradientFill>
    </fill>
    <fill>
      <gradientFill type="path">
        <stop position="0">
          <color theme="0"/>
        </stop>
        <stop position="1">
          <color theme="4"/>
        </stop>
      </gradientFill>
    </fill>
    <fill>
      <patternFill patternType="solid">
        <fgColor rgb="FFFFFFFF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</patternFill>
    </fill>
    <fill>
      <gradientFill type="path" left="1" right="1" top="1" bottom="1">
        <stop position="0">
          <color theme="9" tint="0.40000610370189521"/>
        </stop>
        <stop position="1">
          <color theme="4"/>
        </stop>
      </gradientFill>
    </fill>
    <fill>
      <gradientFill degree="45">
        <stop position="0">
          <color theme="0"/>
        </stop>
        <stop position="1">
          <color theme="4"/>
        </stop>
      </gradient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9" fontId="12" fillId="0" borderId="0" applyFont="0" applyFill="0" applyBorder="0" applyAlignment="0" applyProtection="0"/>
  </cellStyleXfs>
  <cellXfs count="217">
    <xf numFmtId="0" fontId="0" fillId="0" borderId="0" xfId="0"/>
    <xf numFmtId="0" fontId="0" fillId="3" borderId="0" xfId="0" applyFill="1" applyBorder="1"/>
    <xf numFmtId="0" fontId="0" fillId="0" borderId="0" xfId="0" applyBorder="1"/>
    <xf numFmtId="0" fontId="13" fillId="4" borderId="0" xfId="0" applyFont="1" applyFill="1" applyBorder="1" applyAlignment="1">
      <alignment horizontal="center" vertical="center" wrapText="1"/>
    </xf>
    <xf numFmtId="9" fontId="14" fillId="3" borderId="0" xfId="2" applyNumberFormat="1" applyFont="1" applyFill="1" applyBorder="1"/>
    <xf numFmtId="3" fontId="14" fillId="3" borderId="1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9" fontId="14" fillId="3" borderId="1" xfId="2" applyNumberFormat="1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center"/>
    </xf>
    <xf numFmtId="3" fontId="14" fillId="3" borderId="0" xfId="0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9" fontId="14" fillId="3" borderId="0" xfId="2" applyFont="1" applyFill="1" applyBorder="1" applyAlignment="1">
      <alignment horizontal="center"/>
    </xf>
    <xf numFmtId="1" fontId="14" fillId="3" borderId="0" xfId="0" applyNumberFormat="1" applyFont="1" applyFill="1" applyBorder="1" applyAlignment="1">
      <alignment horizontal="center"/>
    </xf>
    <xf numFmtId="3" fontId="14" fillId="3" borderId="2" xfId="0" applyNumberFormat="1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0" xfId="0" applyFont="1" applyFill="1" applyBorder="1"/>
    <xf numFmtId="0" fontId="15" fillId="3" borderId="0" xfId="0" applyFont="1" applyFill="1" applyBorder="1"/>
    <xf numFmtId="0" fontId="16" fillId="5" borderId="0" xfId="0" applyFont="1" applyFill="1" applyBorder="1" applyAlignment="1">
      <alignment horizontal="center" vertical="center" wrapText="1"/>
    </xf>
    <xf numFmtId="172" fontId="16" fillId="5" borderId="0" xfId="0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left" vertical="center" wrapText="1"/>
    </xf>
    <xf numFmtId="9" fontId="14" fillId="3" borderId="2" xfId="0" applyNumberFormat="1" applyFont="1" applyFill="1" applyBorder="1" applyAlignment="1">
      <alignment horizontal="center"/>
    </xf>
    <xf numFmtId="3" fontId="0" fillId="0" borderId="0" xfId="0" applyNumberFormat="1"/>
    <xf numFmtId="0" fontId="17" fillId="5" borderId="3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justify" wrapText="1"/>
    </xf>
    <xf numFmtId="0" fontId="18" fillId="6" borderId="5" xfId="0" applyFont="1" applyFill="1" applyBorder="1" applyAlignment="1">
      <alignment horizontal="justify" wrapText="1"/>
    </xf>
    <xf numFmtId="0" fontId="18" fillId="6" borderId="6" xfId="0" applyFont="1" applyFill="1" applyBorder="1" applyAlignment="1">
      <alignment horizontal="justify" wrapText="1"/>
    </xf>
    <xf numFmtId="0" fontId="18" fillId="6" borderId="3" xfId="0" applyFont="1" applyFill="1" applyBorder="1" applyAlignment="1">
      <alignment horizontal="center" vertical="center" wrapText="1"/>
    </xf>
    <xf numFmtId="3" fontId="18" fillId="6" borderId="3" xfId="0" applyNumberFormat="1" applyFont="1" applyFill="1" applyBorder="1" applyAlignment="1">
      <alignment horizontal="center" vertical="center" wrapText="1"/>
    </xf>
    <xf numFmtId="10" fontId="18" fillId="6" borderId="3" xfId="2" applyNumberFormat="1" applyFont="1" applyFill="1" applyBorder="1" applyAlignment="1">
      <alignment horizontal="center" vertical="center" wrapText="1"/>
    </xf>
    <xf numFmtId="3" fontId="17" fillId="5" borderId="3" xfId="0" applyNumberFormat="1" applyFont="1" applyFill="1" applyBorder="1" applyAlignment="1">
      <alignment horizontal="center" vertical="center" wrapText="1"/>
    </xf>
    <xf numFmtId="10" fontId="17" fillId="5" borderId="3" xfId="2" applyNumberFormat="1" applyFont="1" applyFill="1" applyBorder="1" applyAlignment="1">
      <alignment horizontal="center" vertical="center" wrapText="1"/>
    </xf>
    <xf numFmtId="0" fontId="18" fillId="7" borderId="0" xfId="0" applyFont="1" applyFill="1" applyAlignment="1">
      <alignment horizontal="justify" wrapText="1"/>
    </xf>
    <xf numFmtId="0" fontId="19" fillId="6" borderId="3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justify" wrapText="1"/>
    </xf>
    <xf numFmtId="0" fontId="18" fillId="6" borderId="1" xfId="0" applyFont="1" applyFill="1" applyBorder="1" applyAlignment="1">
      <alignment horizontal="justify" wrapText="1"/>
    </xf>
    <xf numFmtId="0" fontId="18" fillId="6" borderId="8" xfId="0" applyFont="1" applyFill="1" applyBorder="1" applyAlignment="1">
      <alignment horizontal="justify" wrapText="1"/>
    </xf>
    <xf numFmtId="0" fontId="18" fillId="6" borderId="9" xfId="0" applyFont="1" applyFill="1" applyBorder="1" applyAlignment="1">
      <alignment horizontal="justify" wrapText="1"/>
    </xf>
    <xf numFmtId="0" fontId="18" fillId="6" borderId="2" xfId="0" applyFont="1" applyFill="1" applyBorder="1" applyAlignment="1">
      <alignment horizontal="justify" wrapText="1"/>
    </xf>
    <xf numFmtId="0" fontId="18" fillId="6" borderId="10" xfId="0" applyFont="1" applyFill="1" applyBorder="1" applyAlignment="1">
      <alignment horizontal="justify" wrapText="1"/>
    </xf>
    <xf numFmtId="0" fontId="18" fillId="6" borderId="0" xfId="0" applyFont="1" applyFill="1" applyAlignment="1">
      <alignment horizontal="justify" wrapText="1"/>
    </xf>
    <xf numFmtId="0" fontId="20" fillId="6" borderId="0" xfId="0" applyFont="1" applyFill="1" applyAlignment="1">
      <alignment horizontal="left" wrapText="1"/>
    </xf>
    <xf numFmtId="0" fontId="18" fillId="6" borderId="3" xfId="0" applyFont="1" applyFill="1" applyBorder="1" applyAlignment="1">
      <alignment horizontal="justify" wrapText="1"/>
    </xf>
    <xf numFmtId="0" fontId="18" fillId="5" borderId="3" xfId="0" applyFont="1" applyFill="1" applyBorder="1" applyAlignment="1">
      <alignment horizontal="justify" wrapText="1"/>
    </xf>
    <xf numFmtId="0" fontId="21" fillId="7" borderId="0" xfId="0" applyFont="1" applyFill="1" applyAlignment="1">
      <alignment horizontal="justify"/>
    </xf>
    <xf numFmtId="0" fontId="22" fillId="7" borderId="0" xfId="0" applyFont="1" applyFill="1"/>
    <xf numFmtId="0" fontId="23" fillId="5" borderId="3" xfId="0" applyFont="1" applyFill="1" applyBorder="1" applyAlignment="1">
      <alignment horizontal="center" vertical="center" wrapText="1"/>
    </xf>
    <xf numFmtId="10" fontId="0" fillId="0" borderId="0" xfId="0" applyNumberFormat="1"/>
    <xf numFmtId="10" fontId="12" fillId="0" borderId="0" xfId="2" applyNumberFormat="1" applyFont="1"/>
    <xf numFmtId="0" fontId="16" fillId="5" borderId="3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3" fontId="23" fillId="2" borderId="1" xfId="0" applyNumberFormat="1" applyFont="1" applyFill="1" applyBorder="1"/>
    <xf numFmtId="0" fontId="23" fillId="2" borderId="1" xfId="0" applyFont="1" applyFill="1" applyBorder="1"/>
    <xf numFmtId="3" fontId="23" fillId="2" borderId="0" xfId="0" applyNumberFormat="1" applyFont="1" applyFill="1" applyBorder="1"/>
    <xf numFmtId="3" fontId="0" fillId="2" borderId="0" xfId="0" applyNumberFormat="1" applyFill="1" applyBorder="1"/>
    <xf numFmtId="0" fontId="0" fillId="2" borderId="0" xfId="0" applyFill="1" applyBorder="1"/>
    <xf numFmtId="3" fontId="0" fillId="2" borderId="2" xfId="0" applyNumberFormat="1" applyFill="1" applyBorder="1"/>
    <xf numFmtId="3" fontId="23" fillId="2" borderId="3" xfId="0" applyNumberFormat="1" applyFont="1" applyFill="1" applyBorder="1"/>
    <xf numFmtId="0" fontId="0" fillId="2" borderId="0" xfId="0" applyFill="1"/>
    <xf numFmtId="10" fontId="0" fillId="2" borderId="0" xfId="0" applyNumberFormat="1" applyFill="1"/>
    <xf numFmtId="3" fontId="0" fillId="2" borderId="0" xfId="0" applyNumberFormat="1" applyFill="1" applyAlignment="1">
      <alignment horizontal="center" vertical="center"/>
    </xf>
    <xf numFmtId="0" fontId="0" fillId="2" borderId="5" xfId="0" applyFill="1" applyBorder="1"/>
    <xf numFmtId="0" fontId="0" fillId="3" borderId="0" xfId="0" applyFill="1"/>
    <xf numFmtId="3" fontId="0" fillId="3" borderId="0" xfId="0" applyNumberFormat="1" applyFill="1"/>
    <xf numFmtId="0" fontId="24" fillId="3" borderId="0" xfId="0" applyFont="1" applyFill="1"/>
    <xf numFmtId="0" fontId="25" fillId="3" borderId="0" xfId="0" applyFont="1" applyFill="1"/>
    <xf numFmtId="0" fontId="26" fillId="3" borderId="1" xfId="0" applyFont="1" applyFill="1" applyBorder="1" applyAlignment="1">
      <alignment horizontal="center"/>
    </xf>
    <xf numFmtId="3" fontId="27" fillId="3" borderId="1" xfId="0" applyNumberFormat="1" applyFont="1" applyFill="1" applyBorder="1" applyAlignment="1">
      <alignment horizontal="center"/>
    </xf>
    <xf numFmtId="9" fontId="26" fillId="3" borderId="1" xfId="0" applyNumberFormat="1" applyFont="1" applyFill="1" applyBorder="1" applyAlignment="1">
      <alignment horizontal="center"/>
    </xf>
    <xf numFmtId="0" fontId="26" fillId="3" borderId="0" xfId="0" applyFont="1" applyFill="1" applyBorder="1" applyAlignment="1">
      <alignment horizontal="center"/>
    </xf>
    <xf numFmtId="9" fontId="26" fillId="3" borderId="0" xfId="0" applyNumberFormat="1" applyFont="1" applyFill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3" borderId="11" xfId="0" applyFont="1" applyFill="1" applyBorder="1" applyAlignment="1">
      <alignment horizontal="center"/>
    </xf>
    <xf numFmtId="0" fontId="26" fillId="3" borderId="11" xfId="0" applyFont="1" applyFill="1" applyBorder="1" applyAlignment="1">
      <alignment horizontal="center"/>
    </xf>
    <xf numFmtId="1" fontId="0" fillId="0" borderId="0" xfId="0" applyNumberFormat="1"/>
    <xf numFmtId="0" fontId="29" fillId="8" borderId="0" xfId="0" applyFont="1" applyFill="1"/>
    <xf numFmtId="0" fontId="14" fillId="8" borderId="0" xfId="0" applyFont="1" applyFill="1"/>
    <xf numFmtId="0" fontId="0" fillId="8" borderId="0" xfId="0" applyFill="1"/>
    <xf numFmtId="0" fontId="23" fillId="5" borderId="12" xfId="0" applyFont="1" applyFill="1" applyBorder="1" applyAlignment="1">
      <alignment horizontal="center" vertical="center" wrapText="1"/>
    </xf>
    <xf numFmtId="0" fontId="5" fillId="3" borderId="43" xfId="0" applyFont="1" applyFill="1" applyBorder="1"/>
    <xf numFmtId="3" fontId="5" fillId="3" borderId="43" xfId="0" applyNumberFormat="1" applyFont="1" applyFill="1" applyBorder="1" applyAlignment="1">
      <alignment horizontal="right"/>
    </xf>
    <xf numFmtId="0" fontId="5" fillId="9" borderId="43" xfId="0" applyFont="1" applyFill="1" applyBorder="1"/>
    <xf numFmtId="3" fontId="5" fillId="9" borderId="43" xfId="0" applyNumberFormat="1" applyFont="1" applyFill="1" applyBorder="1"/>
    <xf numFmtId="0" fontId="5" fillId="3" borderId="43" xfId="0" applyFont="1" applyFill="1" applyBorder="1" applyAlignment="1">
      <alignment horizontal="right"/>
    </xf>
    <xf numFmtId="0" fontId="6" fillId="9" borderId="43" xfId="0" applyFont="1" applyFill="1" applyBorder="1" applyAlignment="1">
      <alignment horizontal="center"/>
    </xf>
    <xf numFmtId="0" fontId="30" fillId="5" borderId="3" xfId="0" applyFont="1" applyFill="1" applyBorder="1" applyAlignment="1">
      <alignment horizontal="center" vertical="center" wrapText="1"/>
    </xf>
    <xf numFmtId="0" fontId="30" fillId="9" borderId="3" xfId="0" applyFont="1" applyFill="1" applyBorder="1" applyAlignment="1">
      <alignment horizontal="right" vertical="center" wrapText="1"/>
    </xf>
    <xf numFmtId="3" fontId="31" fillId="9" borderId="43" xfId="0" applyNumberFormat="1" applyFont="1" applyFill="1" applyBorder="1"/>
    <xf numFmtId="0" fontId="31" fillId="3" borderId="43" xfId="0" applyFont="1" applyFill="1" applyBorder="1"/>
    <xf numFmtId="3" fontId="31" fillId="3" borderId="43" xfId="0" applyNumberFormat="1" applyFont="1" applyFill="1" applyBorder="1" applyAlignment="1">
      <alignment horizontal="right"/>
    </xf>
    <xf numFmtId="0" fontId="31" fillId="3" borderId="43" xfId="0" applyFont="1" applyFill="1" applyBorder="1" applyAlignment="1">
      <alignment horizontal="right"/>
    </xf>
    <xf numFmtId="0" fontId="30" fillId="3" borderId="43" xfId="0" applyFont="1" applyFill="1" applyBorder="1"/>
    <xf numFmtId="3" fontId="30" fillId="3" borderId="43" xfId="0" applyNumberFormat="1" applyFont="1" applyFill="1" applyBorder="1" applyAlignment="1">
      <alignment horizontal="right"/>
    </xf>
    <xf numFmtId="0" fontId="30" fillId="9" borderId="3" xfId="0" applyFont="1" applyFill="1" applyBorder="1" applyAlignment="1">
      <alignment horizontal="left" vertical="center" wrapText="1"/>
    </xf>
    <xf numFmtId="3" fontId="30" fillId="9" borderId="3" xfId="0" applyNumberFormat="1" applyFont="1" applyFill="1" applyBorder="1" applyAlignment="1">
      <alignment horizontal="right" vertical="center" wrapText="1"/>
    </xf>
    <xf numFmtId="3" fontId="31" fillId="9" borderId="43" xfId="0" applyNumberFormat="1" applyFont="1" applyFill="1" applyBorder="1" applyAlignment="1">
      <alignment horizontal="center"/>
    </xf>
    <xf numFmtId="0" fontId="30" fillId="3" borderId="43" xfId="0" applyFont="1" applyFill="1" applyBorder="1" applyAlignment="1">
      <alignment horizontal="center"/>
    </xf>
    <xf numFmtId="3" fontId="0" fillId="2" borderId="0" xfId="0" applyNumberFormat="1" applyFill="1" applyAlignment="1">
      <alignment vertical="center"/>
    </xf>
    <xf numFmtId="3" fontId="0" fillId="2" borderId="0" xfId="0" applyNumberFormat="1" applyFill="1" applyAlignment="1">
      <alignment horizontal="right" vertical="center"/>
    </xf>
    <xf numFmtId="0" fontId="0" fillId="0" borderId="13" xfId="0" applyBorder="1"/>
    <xf numFmtId="0" fontId="0" fillId="0" borderId="14" xfId="0" applyBorder="1"/>
    <xf numFmtId="0" fontId="31" fillId="3" borderId="3" xfId="0" applyFont="1" applyFill="1" applyBorder="1" applyAlignment="1">
      <alignment wrapText="1"/>
    </xf>
    <xf numFmtId="3" fontId="5" fillId="3" borderId="3" xfId="0" applyNumberFormat="1" applyFont="1" applyFill="1" applyBorder="1" applyAlignment="1">
      <alignment horizontal="center" vertical="center"/>
    </xf>
    <xf numFmtId="0" fontId="31" fillId="3" borderId="12" xfId="0" applyFont="1" applyFill="1" applyBorder="1" applyAlignment="1">
      <alignment wrapText="1"/>
    </xf>
    <xf numFmtId="3" fontId="5" fillId="3" borderId="12" xfId="0" applyNumberFormat="1" applyFont="1" applyFill="1" applyBorder="1" applyAlignment="1">
      <alignment horizontal="center" vertical="center"/>
    </xf>
    <xf numFmtId="3" fontId="5" fillId="3" borderId="6" xfId="0" applyNumberFormat="1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1" fontId="7" fillId="8" borderId="17" xfId="0" quotePrefix="1" applyNumberFormat="1" applyFont="1" applyFill="1" applyBorder="1" applyAlignment="1" applyProtection="1">
      <alignment horizontal="left"/>
    </xf>
    <xf numFmtId="3" fontId="7" fillId="8" borderId="18" xfId="0" applyNumberFormat="1" applyFont="1" applyFill="1" applyBorder="1" applyAlignment="1" applyProtection="1">
      <alignment horizontal="center"/>
    </xf>
    <xf numFmtId="3" fontId="7" fillId="8" borderId="13" xfId="0" applyNumberFormat="1" applyFont="1" applyFill="1" applyBorder="1" applyAlignment="1" applyProtection="1">
      <alignment horizontal="center"/>
    </xf>
    <xf numFmtId="3" fontId="7" fillId="8" borderId="19" xfId="0" applyNumberFormat="1" applyFont="1" applyFill="1" applyBorder="1" applyAlignment="1" applyProtection="1">
      <alignment horizontal="center"/>
    </xf>
    <xf numFmtId="173" fontId="7" fillId="8" borderId="20" xfId="1" applyNumberFormat="1" applyFont="1" applyFill="1" applyBorder="1" applyProtection="1"/>
    <xf numFmtId="3" fontId="7" fillId="8" borderId="21" xfId="0" applyNumberFormat="1" applyFont="1" applyFill="1" applyBorder="1" applyAlignment="1" applyProtection="1">
      <alignment horizontal="center"/>
    </xf>
    <xf numFmtId="3" fontId="7" fillId="8" borderId="22" xfId="0" applyNumberFormat="1" applyFont="1" applyFill="1" applyBorder="1" applyAlignment="1" applyProtection="1">
      <alignment horizontal="center"/>
    </xf>
    <xf numFmtId="3" fontId="7" fillId="8" borderId="23" xfId="0" applyNumberFormat="1" applyFont="1" applyFill="1" applyBorder="1" applyAlignment="1" applyProtection="1">
      <alignment horizontal="center"/>
    </xf>
    <xf numFmtId="1" fontId="9" fillId="8" borderId="0" xfId="0" applyNumberFormat="1" applyFont="1" applyFill="1" applyBorder="1" applyAlignment="1" applyProtection="1">
      <alignment horizontal="left"/>
    </xf>
    <xf numFmtId="0" fontId="0" fillId="8" borderId="0" xfId="0" applyFill="1" applyBorder="1"/>
    <xf numFmtId="0" fontId="13" fillId="4" borderId="24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0" fillId="7" borderId="27" xfId="0" applyFill="1" applyBorder="1" applyAlignment="1">
      <alignment horizontal="center"/>
    </xf>
    <xf numFmtId="10" fontId="10" fillId="8" borderId="13" xfId="2" applyNumberFormat="1" applyFont="1" applyFill="1" applyBorder="1" applyAlignment="1">
      <alignment horizontal="center"/>
    </xf>
    <xf numFmtId="10" fontId="10" fillId="8" borderId="19" xfId="2" applyNumberFormat="1" applyFont="1" applyFill="1" applyBorder="1" applyAlignment="1">
      <alignment horizontal="center"/>
    </xf>
    <xf numFmtId="0" fontId="0" fillId="7" borderId="28" xfId="0" applyFill="1" applyBorder="1" applyAlignment="1">
      <alignment horizontal="center"/>
    </xf>
    <xf numFmtId="10" fontId="10" fillId="8" borderId="22" xfId="2" applyNumberFormat="1" applyFont="1" applyFill="1" applyBorder="1" applyAlignment="1">
      <alignment horizontal="center"/>
    </xf>
    <xf numFmtId="10" fontId="10" fillId="8" borderId="23" xfId="2" applyNumberFormat="1" applyFont="1" applyFill="1" applyBorder="1" applyAlignment="1">
      <alignment horizontal="center"/>
    </xf>
    <xf numFmtId="1" fontId="11" fillId="8" borderId="0" xfId="0" applyNumberFormat="1" applyFont="1" applyFill="1" applyBorder="1" applyAlignment="1" applyProtection="1">
      <alignment horizontal="left"/>
    </xf>
    <xf numFmtId="0" fontId="0" fillId="7" borderId="27" xfId="0" applyFill="1" applyBorder="1" applyAlignment="1">
      <alignment horizontal="center" vertical="center"/>
    </xf>
    <xf numFmtId="10" fontId="10" fillId="8" borderId="13" xfId="2" applyNumberFormat="1" applyFont="1" applyFill="1" applyBorder="1" applyAlignment="1">
      <alignment horizontal="center" vertical="center"/>
    </xf>
    <xf numFmtId="10" fontId="10" fillId="8" borderId="19" xfId="2" applyNumberFormat="1" applyFont="1" applyFill="1" applyBorder="1" applyAlignment="1">
      <alignment horizontal="center" vertical="center"/>
    </xf>
    <xf numFmtId="0" fontId="23" fillId="5" borderId="29" xfId="0" applyFont="1" applyFill="1" applyBorder="1" applyAlignment="1">
      <alignment horizontal="center" vertical="center" wrapText="1"/>
    </xf>
    <xf numFmtId="1" fontId="10" fillId="8" borderId="17" xfId="0" quotePrefix="1" applyNumberFormat="1" applyFont="1" applyFill="1" applyBorder="1" applyAlignment="1" applyProtection="1">
      <alignment horizontal="left"/>
    </xf>
    <xf numFmtId="3" fontId="0" fillId="3" borderId="27" xfId="0" applyNumberFormat="1" applyFill="1" applyBorder="1" applyAlignment="1">
      <alignment horizontal="center"/>
    </xf>
    <xf numFmtId="3" fontId="10" fillId="3" borderId="13" xfId="0" applyNumberFormat="1" applyFont="1" applyFill="1" applyBorder="1" applyAlignment="1" applyProtection="1">
      <alignment horizontal="center"/>
    </xf>
    <xf numFmtId="3" fontId="10" fillId="3" borderId="30" xfId="0" applyNumberFormat="1" applyFont="1" applyFill="1" applyBorder="1" applyAlignment="1" applyProtection="1">
      <alignment horizontal="center"/>
    </xf>
    <xf numFmtId="173" fontId="10" fillId="8" borderId="20" xfId="1" applyNumberFormat="1" applyFont="1" applyFill="1" applyBorder="1" applyProtection="1"/>
    <xf numFmtId="3" fontId="0" fillId="3" borderId="28" xfId="0" applyNumberFormat="1" applyFill="1" applyBorder="1" applyAlignment="1">
      <alignment horizontal="center"/>
    </xf>
    <xf numFmtId="3" fontId="10" fillId="3" borderId="22" xfId="0" applyNumberFormat="1" applyFont="1" applyFill="1" applyBorder="1" applyAlignment="1" applyProtection="1">
      <alignment horizontal="center"/>
    </xf>
    <xf numFmtId="3" fontId="10" fillId="3" borderId="31" xfId="0" applyNumberFormat="1" applyFont="1" applyFill="1" applyBorder="1" applyAlignment="1" applyProtection="1">
      <alignment horizontal="center"/>
    </xf>
    <xf numFmtId="0" fontId="32" fillId="3" borderId="0" xfId="0" applyFont="1" applyFill="1"/>
    <xf numFmtId="0" fontId="31" fillId="8" borderId="27" xfId="0" applyFont="1" applyFill="1" applyBorder="1" applyAlignment="1">
      <alignment horizontal="center"/>
    </xf>
    <xf numFmtId="10" fontId="31" fillId="8" borderId="13" xfId="2" applyNumberFormat="1" applyFont="1" applyFill="1" applyBorder="1" applyAlignment="1">
      <alignment horizontal="center"/>
    </xf>
    <xf numFmtId="10" fontId="31" fillId="8" borderId="30" xfId="2" applyNumberFormat="1" applyFont="1" applyFill="1" applyBorder="1" applyAlignment="1">
      <alignment horizontal="center"/>
    </xf>
    <xf numFmtId="10" fontId="31" fillId="8" borderId="13" xfId="0" applyNumberFormat="1" applyFont="1" applyFill="1" applyBorder="1" applyAlignment="1">
      <alignment horizontal="center"/>
    </xf>
    <xf numFmtId="10" fontId="31" fillId="8" borderId="30" xfId="0" applyNumberFormat="1" applyFont="1" applyFill="1" applyBorder="1" applyAlignment="1">
      <alignment horizontal="center"/>
    </xf>
    <xf numFmtId="0" fontId="31" fillId="8" borderId="28" xfId="0" applyFont="1" applyFill="1" applyBorder="1" applyAlignment="1">
      <alignment horizontal="center"/>
    </xf>
    <xf numFmtId="10" fontId="31" fillId="8" borderId="22" xfId="2" applyNumberFormat="1" applyFont="1" applyFill="1" applyBorder="1" applyAlignment="1">
      <alignment horizontal="center"/>
    </xf>
    <xf numFmtId="10" fontId="31" fillId="8" borderId="31" xfId="2" applyNumberFormat="1" applyFont="1" applyFill="1" applyBorder="1" applyAlignment="1">
      <alignment horizontal="center"/>
    </xf>
    <xf numFmtId="0" fontId="30" fillId="8" borderId="13" xfId="0" applyFont="1" applyFill="1" applyBorder="1"/>
    <xf numFmtId="0" fontId="0" fillId="8" borderId="12" xfId="0" applyFill="1" applyBorder="1"/>
    <xf numFmtId="0" fontId="33" fillId="8" borderId="13" xfId="0" applyFont="1" applyFill="1" applyBorder="1"/>
    <xf numFmtId="3" fontId="0" fillId="8" borderId="13" xfId="0" applyNumberFormat="1" applyFill="1" applyBorder="1" applyAlignment="1">
      <alignment horizontal="center"/>
    </xf>
    <xf numFmtId="9" fontId="0" fillId="8" borderId="13" xfId="0" applyNumberFormat="1" applyFill="1" applyBorder="1" applyAlignment="1">
      <alignment horizontal="center"/>
    </xf>
    <xf numFmtId="10" fontId="0" fillId="8" borderId="13" xfId="0" applyNumberFormat="1" applyFill="1" applyBorder="1" applyAlignment="1">
      <alignment horizontal="center"/>
    </xf>
    <xf numFmtId="0" fontId="0" fillId="8" borderId="13" xfId="0" applyFill="1" applyBorder="1" applyAlignment="1">
      <alignment horizontal="right"/>
    </xf>
    <xf numFmtId="0" fontId="0" fillId="8" borderId="13" xfId="0" applyFill="1" applyBorder="1" applyAlignment="1">
      <alignment horizontal="center"/>
    </xf>
    <xf numFmtId="0" fontId="23" fillId="8" borderId="13" xfId="0" applyFont="1" applyFill="1" applyBorder="1"/>
    <xf numFmtId="0" fontId="0" fillId="8" borderId="13" xfId="0" applyFill="1" applyBorder="1"/>
    <xf numFmtId="0" fontId="0" fillId="8" borderId="29" xfId="0" applyFill="1" applyBorder="1"/>
    <xf numFmtId="3" fontId="0" fillId="8" borderId="29" xfId="0" applyNumberFormat="1" applyFill="1" applyBorder="1" applyAlignment="1">
      <alignment horizontal="center"/>
    </xf>
    <xf numFmtId="9" fontId="0" fillId="8" borderId="29" xfId="0" applyNumberFormat="1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16" fillId="4" borderId="0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21" fillId="7" borderId="0" xfId="0" applyFont="1" applyFill="1" applyAlignment="1">
      <alignment horizontal="left" vertical="center" wrapText="1"/>
    </xf>
    <xf numFmtId="0" fontId="21" fillId="7" borderId="0" xfId="0" applyFont="1" applyFill="1" applyAlignment="1">
      <alignment horizontal="left"/>
    </xf>
    <xf numFmtId="0" fontId="17" fillId="4" borderId="7" xfId="0" applyFont="1" applyFill="1" applyBorder="1" applyAlignment="1">
      <alignment horizontal="center" wrapText="1"/>
    </xf>
    <xf numFmtId="0" fontId="17" fillId="4" borderId="1" xfId="0" applyFont="1" applyFill="1" applyBorder="1" applyAlignment="1">
      <alignment horizontal="center" wrapText="1"/>
    </xf>
    <xf numFmtId="0" fontId="17" fillId="4" borderId="8" xfId="0" applyFont="1" applyFill="1" applyBorder="1" applyAlignment="1">
      <alignment horizontal="center" wrapText="1"/>
    </xf>
    <xf numFmtId="0" fontId="17" fillId="10" borderId="14" xfId="0" applyFont="1" applyFill="1" applyBorder="1" applyAlignment="1">
      <alignment horizontal="center" wrapText="1"/>
    </xf>
    <xf numFmtId="0" fontId="17" fillId="10" borderId="0" xfId="0" applyFont="1" applyFill="1" applyBorder="1" applyAlignment="1">
      <alignment horizontal="center" wrapText="1"/>
    </xf>
    <xf numFmtId="0" fontId="17" fillId="10" borderId="18" xfId="0" applyFont="1" applyFill="1" applyBorder="1" applyAlignment="1">
      <alignment horizontal="center" wrapText="1"/>
    </xf>
    <xf numFmtId="0" fontId="17" fillId="4" borderId="9" xfId="0" applyFont="1" applyFill="1" applyBorder="1" applyAlignment="1">
      <alignment horizontal="center" wrapText="1"/>
    </xf>
    <xf numFmtId="0" fontId="17" fillId="4" borderId="2" xfId="0" applyFont="1" applyFill="1" applyBorder="1" applyAlignment="1">
      <alignment horizontal="center" wrapText="1"/>
    </xf>
    <xf numFmtId="0" fontId="17" fillId="4" borderId="10" xfId="0" applyFont="1" applyFill="1" applyBorder="1" applyAlignment="1">
      <alignment horizontal="center" wrapText="1"/>
    </xf>
    <xf numFmtId="0" fontId="18" fillId="7" borderId="0" xfId="0" applyFont="1" applyFill="1" applyAlignment="1">
      <alignment horizontal="justify" wrapText="1"/>
    </xf>
    <xf numFmtId="0" fontId="18" fillId="6" borderId="0" xfId="0" applyFont="1" applyFill="1" applyAlignment="1">
      <alignment horizontal="justify" wrapText="1"/>
    </xf>
    <xf numFmtId="0" fontId="21" fillId="7" borderId="0" xfId="0" applyFont="1" applyFill="1" applyAlignment="1">
      <alignment horizontal="justify" wrapText="1"/>
    </xf>
    <xf numFmtId="0" fontId="23" fillId="4" borderId="7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0" fontId="23" fillId="10" borderId="9" xfId="0" applyFont="1" applyFill="1" applyBorder="1" applyAlignment="1">
      <alignment horizontal="center"/>
    </xf>
    <xf numFmtId="0" fontId="23" fillId="10" borderId="2" xfId="0" applyFont="1" applyFill="1" applyBorder="1" applyAlignment="1">
      <alignment horizontal="center"/>
    </xf>
    <xf numFmtId="0" fontId="23" fillId="10" borderId="10" xfId="0" applyFont="1" applyFill="1" applyBorder="1" applyAlignment="1">
      <alignment horizontal="center"/>
    </xf>
    <xf numFmtId="0" fontId="0" fillId="8" borderId="1" xfId="0" applyFill="1" applyBorder="1" applyAlignment="1">
      <alignment horizontal="right"/>
    </xf>
    <xf numFmtId="0" fontId="30" fillId="4" borderId="44" xfId="0" applyFont="1" applyFill="1" applyBorder="1" applyAlignment="1">
      <alignment horizontal="left"/>
    </xf>
    <xf numFmtId="0" fontId="30" fillId="4" borderId="45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0" fontId="29" fillId="8" borderId="0" xfId="0" applyFont="1" applyFill="1" applyAlignment="1">
      <alignment horizontal="left" wrapText="1"/>
    </xf>
    <xf numFmtId="0" fontId="23" fillId="5" borderId="12" xfId="0" applyFont="1" applyFill="1" applyBorder="1" applyAlignment="1">
      <alignment horizontal="center" vertical="center" wrapText="1"/>
    </xf>
    <xf numFmtId="0" fontId="23" fillId="5" borderId="46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23" fillId="5" borderId="6" xfId="0" applyFont="1" applyFill="1" applyBorder="1" applyAlignment="1">
      <alignment horizontal="center" vertical="center" wrapText="1"/>
    </xf>
    <xf numFmtId="0" fontId="23" fillId="4" borderId="9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0" fontId="23" fillId="4" borderId="10" xfId="0" applyFont="1" applyFill="1" applyBorder="1" applyAlignment="1">
      <alignment horizontal="center"/>
    </xf>
    <xf numFmtId="0" fontId="23" fillId="11" borderId="32" xfId="0" applyFont="1" applyFill="1" applyBorder="1" applyAlignment="1">
      <alignment horizontal="center" vertical="center"/>
    </xf>
    <xf numFmtId="0" fontId="23" fillId="11" borderId="17" xfId="0" applyFont="1" applyFill="1" applyBorder="1" applyAlignment="1">
      <alignment horizontal="center" vertical="center"/>
    </xf>
    <xf numFmtId="0" fontId="23" fillId="11" borderId="20" xfId="0" applyFont="1" applyFill="1" applyBorder="1" applyAlignment="1">
      <alignment horizontal="center" vertical="center"/>
    </xf>
    <xf numFmtId="0" fontId="34" fillId="4" borderId="33" xfId="0" applyFont="1" applyFill="1" applyBorder="1" applyAlignment="1">
      <alignment horizontal="center" vertical="center"/>
    </xf>
    <xf numFmtId="0" fontId="34" fillId="4" borderId="34" xfId="0" applyFont="1" applyFill="1" applyBorder="1" applyAlignment="1">
      <alignment horizontal="center" vertical="center"/>
    </xf>
    <xf numFmtId="0" fontId="34" fillId="4" borderId="35" xfId="0" applyFont="1" applyFill="1" applyBorder="1" applyAlignment="1">
      <alignment horizontal="center" vertical="center"/>
    </xf>
    <xf numFmtId="0" fontId="23" fillId="5" borderId="36" xfId="0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0" fontId="34" fillId="4" borderId="37" xfId="0" applyFont="1" applyFill="1" applyBorder="1" applyAlignment="1">
      <alignment horizontal="center" vertical="center"/>
    </xf>
    <xf numFmtId="0" fontId="34" fillId="4" borderId="38" xfId="0" applyFont="1" applyFill="1" applyBorder="1" applyAlignment="1">
      <alignment horizontal="center" vertical="center"/>
    </xf>
    <xf numFmtId="0" fontId="34" fillId="4" borderId="39" xfId="0" applyFont="1" applyFill="1" applyBorder="1" applyAlignment="1">
      <alignment horizontal="center" vertical="center"/>
    </xf>
    <xf numFmtId="0" fontId="23" fillId="5" borderId="40" xfId="0" applyFont="1" applyFill="1" applyBorder="1" applyAlignment="1">
      <alignment horizontal="center" vertical="center" wrapText="1"/>
    </xf>
    <xf numFmtId="0" fontId="23" fillId="5" borderId="41" xfId="0" applyFont="1" applyFill="1" applyBorder="1" applyAlignment="1">
      <alignment horizontal="center" vertical="center" wrapText="1"/>
    </xf>
    <xf numFmtId="0" fontId="23" fillId="5" borderId="29" xfId="0" applyFont="1" applyFill="1" applyBorder="1" applyAlignment="1">
      <alignment horizontal="center" vertical="center" wrapText="1"/>
    </xf>
    <xf numFmtId="0" fontId="23" fillId="5" borderId="42" xfId="0" applyFont="1" applyFill="1" applyBorder="1" applyAlignment="1">
      <alignment horizontal="center" vertical="center" wrapText="1"/>
    </xf>
  </cellXfs>
  <cellStyles count="3">
    <cellStyle name="Normal" xfId="0" builtinId="0"/>
    <cellStyle name="Normal_CTNB971b" xfId="1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190500</xdr:rowOff>
    </xdr:from>
    <xdr:to>
      <xdr:col>1</xdr:col>
      <xdr:colOff>1314450</xdr:colOff>
      <xdr:row>4</xdr:row>
      <xdr:rowOff>133350</xdr:rowOff>
    </xdr:to>
    <xdr:pic>
      <xdr:nvPicPr>
        <xdr:cNvPr id="204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4400" y="190500"/>
          <a:ext cx="11620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857250</xdr:colOff>
      <xdr:row>1</xdr:row>
      <xdr:rowOff>142875</xdr:rowOff>
    </xdr:from>
    <xdr:to>
      <xdr:col>4</xdr:col>
      <xdr:colOff>904875</xdr:colOff>
      <xdr:row>2</xdr:row>
      <xdr:rowOff>47625</xdr:rowOff>
    </xdr:to>
    <xdr:sp macro="" textlink="">
      <xdr:nvSpPr>
        <xdr:cNvPr id="3073" name="2 Flecha arriba"/>
        <xdr:cNvSpPr>
          <a:spLocks noChangeArrowheads="1"/>
        </xdr:cNvSpPr>
      </xdr:nvSpPr>
      <xdr:spPr bwMode="auto">
        <a:xfrm>
          <a:off x="3838575" y="523875"/>
          <a:ext cx="47625" cy="95250"/>
        </a:xfrm>
        <a:prstGeom prst="upArrow">
          <a:avLst>
            <a:gd name="adj1" fmla="val 50000"/>
            <a:gd name="adj2" fmla="val 48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9</xdr:col>
      <xdr:colOff>266700</xdr:colOff>
      <xdr:row>0</xdr:row>
      <xdr:rowOff>247650</xdr:rowOff>
    </xdr:from>
    <xdr:to>
      <xdr:col>15</xdr:col>
      <xdr:colOff>114300</xdr:colOff>
      <xdr:row>15</xdr:row>
      <xdr:rowOff>152400</xdr:rowOff>
    </xdr:to>
    <xdr:pic>
      <xdr:nvPicPr>
        <xdr:cNvPr id="307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96150" y="247650"/>
          <a:ext cx="4419600" cy="317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114300</xdr:colOff>
      <xdr:row>1</xdr:row>
      <xdr:rowOff>123825</xdr:rowOff>
    </xdr:from>
    <xdr:to>
      <xdr:col>14</xdr:col>
      <xdr:colOff>733425</xdr:colOff>
      <xdr:row>18</xdr:row>
      <xdr:rowOff>95250</xdr:rowOff>
    </xdr:to>
    <xdr:pic>
      <xdr:nvPicPr>
        <xdr:cNvPr id="1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96150" y="333375"/>
          <a:ext cx="4429125" cy="344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52"/>
  <sheetViews>
    <sheetView topLeftCell="D7" workbookViewId="0">
      <selection activeCell="B20" sqref="B20"/>
    </sheetView>
  </sheetViews>
  <sheetFormatPr baseColWidth="10" defaultRowHeight="15"/>
  <cols>
    <col min="2" max="2" width="26.42578125" customWidth="1"/>
    <col min="3" max="3" width="12.140625" customWidth="1"/>
    <col min="4" max="4" width="0.42578125" customWidth="1"/>
    <col min="5" max="5" width="13" customWidth="1"/>
    <col min="6" max="6" width="0.42578125" customWidth="1"/>
    <col min="7" max="7" width="15.7109375" customWidth="1"/>
    <col min="8" max="8" width="6.85546875" customWidth="1"/>
    <col min="9" max="9" width="8.140625" customWidth="1"/>
    <col min="10" max="10" width="32" customWidth="1"/>
    <col min="11" max="11" width="26.42578125" customWidth="1"/>
    <col min="12" max="12" width="15.28515625" customWidth="1"/>
    <col min="13" max="13" width="17.28515625" customWidth="1"/>
    <col min="14" max="14" width="17.85546875" customWidth="1"/>
    <col min="16" max="16" width="16.85546875" customWidth="1"/>
    <col min="17" max="17" width="11.85546875" bestFit="1" customWidth="1"/>
  </cols>
  <sheetData>
    <row r="1" spans="2:13">
      <c r="H1" s="21"/>
      <c r="I1" s="21"/>
    </row>
    <row r="2" spans="2:13">
      <c r="B2" s="166" t="s">
        <v>6</v>
      </c>
      <c r="C2" s="166"/>
      <c r="D2" s="166"/>
      <c r="E2" s="166"/>
      <c r="F2" s="166"/>
      <c r="G2" s="166"/>
      <c r="H2" s="21"/>
      <c r="I2" s="21"/>
      <c r="J2" s="2"/>
    </row>
    <row r="3" spans="2:13" ht="29.25" customHeight="1">
      <c r="B3" s="3"/>
      <c r="C3" s="17" t="s">
        <v>0</v>
      </c>
      <c r="D3" s="17"/>
      <c r="E3" s="17" t="s">
        <v>1</v>
      </c>
      <c r="F3" s="17"/>
      <c r="G3" s="18" t="s">
        <v>7</v>
      </c>
      <c r="H3" s="21"/>
      <c r="I3" s="21"/>
      <c r="J3" s="168" t="s">
        <v>129</v>
      </c>
      <c r="K3" s="169"/>
    </row>
    <row r="4" spans="2:13" ht="1.5" customHeight="1">
      <c r="B4" s="4"/>
      <c r="C4" s="4"/>
      <c r="D4" s="4"/>
      <c r="E4" s="4"/>
      <c r="F4" s="4"/>
      <c r="G4" s="4"/>
      <c r="H4" s="21"/>
      <c r="I4" s="21"/>
      <c r="J4" s="103"/>
      <c r="K4" s="102"/>
    </row>
    <row r="5" spans="2:13">
      <c r="B5" s="19" t="s">
        <v>2</v>
      </c>
      <c r="C5" s="5">
        <f>+'Portafolio de Inversiones'!C6</f>
        <v>220612658</v>
      </c>
      <c r="D5" s="6"/>
      <c r="E5" s="7">
        <f>+'Portafolio de Inversiones'!F7</f>
        <v>0.63770000000000004</v>
      </c>
      <c r="F5" s="7"/>
      <c r="G5" s="8">
        <f>+'Portafolio de Inversiones'!D7/30</f>
        <v>19.166666666666668</v>
      </c>
      <c r="H5" s="21"/>
      <c r="I5" s="21"/>
      <c r="J5" s="104" t="s">
        <v>126</v>
      </c>
      <c r="K5" s="105">
        <f>+C9*0.5</f>
        <v>264884624.5</v>
      </c>
      <c r="L5" s="21"/>
    </row>
    <row r="6" spans="2:13" ht="33" customHeight="1">
      <c r="B6" s="19" t="s">
        <v>3</v>
      </c>
      <c r="C6" s="9">
        <f>+'Portafolio de Inversiones'!C16</f>
        <v>113887669</v>
      </c>
      <c r="D6" s="10"/>
      <c r="E6" s="11">
        <f>+'Portafolio de Inversiones'!F16</f>
        <v>0.32919999999999999</v>
      </c>
      <c r="F6" s="11"/>
      <c r="G6" s="12">
        <f>+'Portafolio de Inversiones'!D16/30</f>
        <v>11.1</v>
      </c>
      <c r="H6" s="21"/>
      <c r="I6" s="21"/>
      <c r="J6" s="104" t="s">
        <v>130</v>
      </c>
      <c r="K6" s="105">
        <f>+K5*0.5</f>
        <v>132442312.25</v>
      </c>
      <c r="L6" s="21"/>
      <c r="M6" s="21"/>
    </row>
    <row r="7" spans="2:13" ht="32.25" customHeight="1">
      <c r="B7" s="19" t="s">
        <v>4</v>
      </c>
      <c r="C7" s="9">
        <f>+'Portafolio de Inversiones'!C20</f>
        <v>11451731</v>
      </c>
      <c r="D7" s="10"/>
      <c r="E7" s="11">
        <f>+'Portafolio de Inversiones'!F20</f>
        <v>3.3100000000000004E-2</v>
      </c>
      <c r="F7" s="11"/>
      <c r="G7" s="12">
        <f>+'Portafolio de Inversiones'!D20/30</f>
        <v>24.533333333333335</v>
      </c>
      <c r="H7" s="21"/>
      <c r="I7" s="21"/>
      <c r="J7" s="106" t="s">
        <v>128</v>
      </c>
      <c r="K7" s="107">
        <f>-K5+K6+K8</f>
        <v>127343807.92460001</v>
      </c>
      <c r="L7" s="21"/>
      <c r="M7" s="21"/>
    </row>
    <row r="8" spans="2:13">
      <c r="B8" s="19" t="s">
        <v>5</v>
      </c>
      <c r="C8" s="9">
        <f>+'Portafolio de Inversiones'!C26</f>
        <v>183817191</v>
      </c>
      <c r="D8" s="10"/>
      <c r="E8" s="10"/>
      <c r="F8" s="10"/>
      <c r="G8" s="10">
        <f>+'Portafolio de Inversiones'!D26/30</f>
        <v>1</v>
      </c>
      <c r="H8" s="21"/>
      <c r="I8" s="21"/>
      <c r="J8" s="104" t="s">
        <v>127</v>
      </c>
      <c r="K8" s="108">
        <f>+C6+M36</f>
        <v>259786120.17460001</v>
      </c>
      <c r="L8" s="21"/>
      <c r="M8" s="21"/>
    </row>
    <row r="9" spans="2:13" ht="15" customHeight="1">
      <c r="B9" s="15"/>
      <c r="C9" s="13">
        <f>SUM(C5:C8)</f>
        <v>529769249</v>
      </c>
      <c r="D9" s="14"/>
      <c r="E9" s="20">
        <f>SUM(E5:E8)</f>
        <v>1</v>
      </c>
      <c r="F9" s="14"/>
      <c r="G9" s="14"/>
      <c r="H9" s="21"/>
      <c r="I9" s="21"/>
      <c r="J9" s="16" t="s">
        <v>8</v>
      </c>
      <c r="K9" s="16"/>
    </row>
    <row r="10" spans="2:13" ht="14.25" customHeight="1">
      <c r="B10" s="16" t="s">
        <v>8</v>
      </c>
      <c r="C10" s="15"/>
      <c r="D10" s="15"/>
      <c r="E10" s="15"/>
      <c r="F10" s="15"/>
      <c r="G10" s="15"/>
      <c r="H10" s="21"/>
      <c r="I10" s="21"/>
      <c r="J10" s="16" t="s">
        <v>9</v>
      </c>
      <c r="K10" s="16"/>
    </row>
    <row r="11" spans="2:13" ht="14.25" customHeight="1">
      <c r="B11" s="16" t="s">
        <v>9</v>
      </c>
      <c r="C11" s="15"/>
      <c r="D11" s="15"/>
      <c r="E11" s="15"/>
      <c r="F11" s="15"/>
      <c r="G11" s="15"/>
      <c r="H11" s="21"/>
      <c r="I11" s="21"/>
      <c r="J11" s="16" t="s">
        <v>131</v>
      </c>
      <c r="K11" s="16"/>
    </row>
    <row r="12" spans="2:13" ht="16.5" customHeight="1">
      <c r="B12" s="16" t="s">
        <v>62</v>
      </c>
      <c r="C12" s="15"/>
      <c r="D12" s="15"/>
      <c r="E12" s="15"/>
      <c r="F12" s="15"/>
      <c r="G12" s="15"/>
      <c r="H12" s="21"/>
      <c r="I12" s="21"/>
      <c r="J12" s="2"/>
    </row>
    <row r="13" spans="2:13" ht="16.5" customHeight="1">
      <c r="B13" s="16"/>
      <c r="C13" s="15"/>
      <c r="D13" s="15"/>
      <c r="E13" s="15"/>
      <c r="F13" s="15"/>
      <c r="G13" s="15"/>
      <c r="H13" s="21"/>
      <c r="I13" s="21"/>
      <c r="J13" s="2"/>
    </row>
    <row r="14" spans="2:13" ht="16.5" customHeight="1">
      <c r="B14" s="16"/>
      <c r="C14" s="15"/>
      <c r="D14" s="15"/>
      <c r="E14" s="15"/>
      <c r="F14" s="15"/>
      <c r="G14" s="15"/>
      <c r="H14" s="21"/>
      <c r="I14" s="21"/>
      <c r="J14" s="2"/>
    </row>
    <row r="15" spans="2:13" ht="16.5" customHeight="1">
      <c r="B15" s="16"/>
      <c r="C15" s="15"/>
      <c r="D15" s="15"/>
      <c r="E15" s="15"/>
      <c r="F15" s="15"/>
      <c r="G15" s="15"/>
      <c r="H15" s="21"/>
      <c r="I15" s="21"/>
      <c r="J15" s="2"/>
    </row>
    <row r="16" spans="2:13">
      <c r="B16" s="1"/>
      <c r="C16" s="1"/>
      <c r="D16" s="1"/>
      <c r="E16" s="1"/>
      <c r="F16" s="1"/>
      <c r="G16" s="1"/>
      <c r="H16" s="21"/>
      <c r="I16" s="21"/>
      <c r="J16" s="2"/>
    </row>
    <row r="17" spans="3:18" ht="33.75" customHeight="1">
      <c r="H17" s="21"/>
      <c r="I17" s="21"/>
      <c r="K17" s="3" t="s">
        <v>10</v>
      </c>
      <c r="L17" s="17" t="s">
        <v>64</v>
      </c>
      <c r="M17" s="17" t="s">
        <v>65</v>
      </c>
      <c r="N17" s="17" t="s">
        <v>66</v>
      </c>
    </row>
    <row r="18" spans="3:18" ht="2.25" customHeight="1">
      <c r="H18" s="21"/>
      <c r="I18" s="21"/>
      <c r="K18" s="52"/>
      <c r="L18" s="53"/>
      <c r="M18" s="53"/>
      <c r="N18" s="53"/>
    </row>
    <row r="19" spans="3:18">
      <c r="C19" s="167" t="s">
        <v>67</v>
      </c>
      <c r="D19" s="167"/>
      <c r="E19" s="167"/>
      <c r="F19" s="167"/>
      <c r="G19" s="167"/>
      <c r="H19" s="21"/>
      <c r="I19" s="21"/>
      <c r="K19" s="50" t="s">
        <v>54</v>
      </c>
      <c r="L19" s="54">
        <v>844745429</v>
      </c>
      <c r="M19" s="55">
        <v>0</v>
      </c>
      <c r="N19" s="54">
        <f t="shared" ref="N19:N27" si="0">+L19-M19</f>
        <v>844745429</v>
      </c>
    </row>
    <row r="20" spans="3:18">
      <c r="C20" s="17" t="s">
        <v>68</v>
      </c>
      <c r="D20" s="17"/>
      <c r="E20" s="17" t="s">
        <v>69</v>
      </c>
      <c r="F20" s="17"/>
      <c r="G20" s="17" t="s">
        <v>1</v>
      </c>
      <c r="H20" s="21"/>
      <c r="I20" s="21"/>
      <c r="K20" s="19" t="s">
        <v>55</v>
      </c>
      <c r="L20" s="56">
        <f>+L21+L25</f>
        <v>4210607463</v>
      </c>
      <c r="M20" s="56">
        <f>+M21+M25</f>
        <v>345952058</v>
      </c>
      <c r="N20" s="56">
        <f t="shared" si="0"/>
        <v>3864655405</v>
      </c>
    </row>
    <row r="21" spans="3:18">
      <c r="C21" s="69">
        <v>2009</v>
      </c>
      <c r="D21" s="69"/>
      <c r="E21" s="70">
        <v>117</v>
      </c>
      <c r="F21" s="69"/>
      <c r="G21" s="71">
        <f>+E21/$E$25</f>
        <v>0.33913043478260868</v>
      </c>
      <c r="H21" s="21"/>
      <c r="I21" s="21"/>
      <c r="K21" s="19" t="s">
        <v>56</v>
      </c>
      <c r="L21" s="57">
        <f>+L22+L23+L24</f>
        <v>4027831471</v>
      </c>
      <c r="M21" s="57">
        <f>+M22+M23+M24</f>
        <v>345952058</v>
      </c>
      <c r="N21" s="57">
        <f t="shared" si="0"/>
        <v>3681879413</v>
      </c>
      <c r="P21" s="57"/>
    </row>
    <row r="22" spans="3:18">
      <c r="C22" s="72">
        <v>2010</v>
      </c>
      <c r="D22" s="72"/>
      <c r="E22" s="72">
        <v>130</v>
      </c>
      <c r="F22" s="72"/>
      <c r="G22" s="73">
        <f>+E22/$E$25</f>
        <v>0.37681159420289856</v>
      </c>
      <c r="H22" s="73"/>
      <c r="I22" s="73"/>
      <c r="K22" s="19" t="s">
        <v>57</v>
      </c>
      <c r="L22" s="57">
        <v>2917564139</v>
      </c>
      <c r="M22" s="57">
        <f>+'Portafolio de Inversiones'!C7</f>
        <v>220612658</v>
      </c>
      <c r="N22" s="57">
        <f t="shared" si="0"/>
        <v>2696951481</v>
      </c>
      <c r="P22" s="57"/>
    </row>
    <row r="23" spans="3:18" ht="30">
      <c r="C23" s="72">
        <v>2011</v>
      </c>
      <c r="D23" s="72"/>
      <c r="E23" s="72">
        <v>65</v>
      </c>
      <c r="F23" s="72"/>
      <c r="G23" s="73">
        <f>+E23/$E$25</f>
        <v>0.18840579710144928</v>
      </c>
      <c r="H23" s="73"/>
      <c r="I23" s="73"/>
      <c r="K23" s="19" t="s">
        <v>58</v>
      </c>
      <c r="L23" s="57">
        <v>774448556</v>
      </c>
      <c r="M23" s="57">
        <f>+'Portafolio de Inversiones'!C16</f>
        <v>113887669</v>
      </c>
      <c r="N23" s="57">
        <f t="shared" si="0"/>
        <v>660560887</v>
      </c>
      <c r="P23" s="57"/>
    </row>
    <row r="24" spans="3:18" ht="30">
      <c r="C24" s="72">
        <v>2012</v>
      </c>
      <c r="D24" s="72"/>
      <c r="E24" s="72">
        <v>33</v>
      </c>
      <c r="F24" s="72"/>
      <c r="G24" s="73">
        <f>+E24/$E$25</f>
        <v>9.5652173913043481E-2</v>
      </c>
      <c r="H24" s="73"/>
      <c r="I24" s="73"/>
      <c r="K24" s="19" t="s">
        <v>59</v>
      </c>
      <c r="L24" s="57">
        <v>335818776</v>
      </c>
      <c r="M24" s="57">
        <f>+'Portafolio de Inversiones'!C20</f>
        <v>11451731</v>
      </c>
      <c r="N24" s="57">
        <f t="shared" si="0"/>
        <v>324367045</v>
      </c>
      <c r="P24" s="57"/>
    </row>
    <row r="25" spans="3:18" ht="30.75" thickBot="1">
      <c r="C25" s="74" t="s">
        <v>70</v>
      </c>
      <c r="D25" s="75"/>
      <c r="E25" s="75">
        <v>345</v>
      </c>
      <c r="F25" s="76"/>
      <c r="G25" s="76"/>
      <c r="H25" s="72"/>
      <c r="I25" s="72"/>
      <c r="K25" s="19" t="s">
        <v>60</v>
      </c>
      <c r="L25" s="57">
        <f>+L26</f>
        <v>182775992</v>
      </c>
      <c r="M25" s="58">
        <f>+M26</f>
        <v>0</v>
      </c>
      <c r="N25" s="57">
        <f t="shared" si="0"/>
        <v>182775992</v>
      </c>
      <c r="P25" s="77"/>
      <c r="Q25" s="21"/>
    </row>
    <row r="26" spans="3:18" ht="30">
      <c r="C26" s="68" t="s">
        <v>8</v>
      </c>
      <c r="K26" s="19" t="s">
        <v>61</v>
      </c>
      <c r="L26" s="57">
        <v>182775992</v>
      </c>
      <c r="M26" s="58">
        <v>0</v>
      </c>
      <c r="N26" s="57">
        <f t="shared" si="0"/>
        <v>182775992</v>
      </c>
    </row>
    <row r="27" spans="3:18" ht="30">
      <c r="C27" s="68" t="s">
        <v>71</v>
      </c>
      <c r="K27" s="51" t="s">
        <v>11</v>
      </c>
      <c r="L27" s="59">
        <v>787368636</v>
      </c>
      <c r="M27" s="59">
        <f>+'Portafolio de Inversiones'!C26</f>
        <v>183817191</v>
      </c>
      <c r="N27" s="59">
        <f t="shared" si="0"/>
        <v>603551445</v>
      </c>
      <c r="P27" s="21"/>
      <c r="Q27" s="21"/>
      <c r="R27" s="21"/>
    </row>
    <row r="28" spans="3:18" ht="2.25" customHeight="1">
      <c r="K28" s="51"/>
      <c r="L28" s="59"/>
      <c r="M28" s="59"/>
      <c r="N28" s="59"/>
    </row>
    <row r="29" spans="3:18" ht="15" customHeight="1">
      <c r="K29" s="49" t="s">
        <v>12</v>
      </c>
      <c r="L29" s="60">
        <f>+L19+L20+L27</f>
        <v>5842721528</v>
      </c>
      <c r="M29" s="60">
        <f>+M19+M20+M27</f>
        <v>529769249</v>
      </c>
      <c r="N29" s="60">
        <f>+L29-M29</f>
        <v>5312952279</v>
      </c>
      <c r="P29" s="57"/>
      <c r="Q29" s="57"/>
    </row>
    <row r="30" spans="3:18">
      <c r="K30" s="19" t="s">
        <v>13</v>
      </c>
      <c r="L30" s="57">
        <f>+$L$29*L33</f>
        <v>4232467474.8832002</v>
      </c>
      <c r="M30" s="57">
        <f>+$M$29*M33</f>
        <v>337833850.0873</v>
      </c>
      <c r="N30" s="57">
        <f>+$N$29*N33</f>
        <v>3891737544.3675003</v>
      </c>
      <c r="P30" s="63"/>
      <c r="Q30" s="57"/>
    </row>
    <row r="31" spans="3:18">
      <c r="K31" s="19" t="s">
        <v>14</v>
      </c>
      <c r="L31" s="57">
        <f>+$L$29*L34</f>
        <v>1610254053.1168001</v>
      </c>
      <c r="M31" s="57">
        <f>+$M$29*M34</f>
        <v>191935398.9127</v>
      </c>
      <c r="N31" s="57">
        <f>+$N$29*N34</f>
        <v>1421214734.6325002</v>
      </c>
      <c r="P31" s="57"/>
    </row>
    <row r="32" spans="3:18" ht="8.25" customHeight="1">
      <c r="L32" s="61"/>
      <c r="M32" s="61"/>
      <c r="N32" s="61"/>
    </row>
    <row r="33" spans="11:19" ht="15" customHeight="1">
      <c r="K33" s="19" t="s">
        <v>15</v>
      </c>
      <c r="L33" s="62">
        <v>0.72440000000000004</v>
      </c>
      <c r="M33" s="62">
        <f>+'Portafolio de Inversiones'!F7</f>
        <v>0.63770000000000004</v>
      </c>
      <c r="N33" s="62">
        <v>0.73250000000000004</v>
      </c>
      <c r="P33" s="57"/>
    </row>
    <row r="34" spans="11:19" ht="15" customHeight="1">
      <c r="K34" s="19" t="s">
        <v>16</v>
      </c>
      <c r="L34" s="62">
        <v>0.27560000000000001</v>
      </c>
      <c r="M34" s="62">
        <f>+'Portafolio de Inversiones'!F21</f>
        <v>0.36230000000000001</v>
      </c>
      <c r="N34" s="62">
        <v>0.26750000000000002</v>
      </c>
      <c r="P34" s="57"/>
    </row>
    <row r="35" spans="11:19" ht="8.25" customHeight="1">
      <c r="L35" s="61"/>
      <c r="M35" s="61"/>
      <c r="N35" s="61"/>
    </row>
    <row r="36" spans="11:19" ht="45">
      <c r="K36" s="19" t="s">
        <v>50</v>
      </c>
      <c r="L36" s="101">
        <f>+L30-L31</f>
        <v>2622213421.7664003</v>
      </c>
      <c r="M36" s="100">
        <f>+M30-M31</f>
        <v>145898451.17460001</v>
      </c>
      <c r="N36" s="100">
        <f>+N30-N31</f>
        <v>2470522809.7350001</v>
      </c>
    </row>
    <row r="37" spans="11:19" ht="3" customHeight="1">
      <c r="K37" s="64"/>
      <c r="L37" s="64"/>
      <c r="M37" s="64"/>
      <c r="N37" s="64"/>
    </row>
    <row r="38" spans="11:19">
      <c r="K38" s="67" t="s">
        <v>73</v>
      </c>
      <c r="L38" s="66"/>
      <c r="M38" s="66"/>
      <c r="N38" s="66"/>
    </row>
    <row r="39" spans="11:19">
      <c r="K39" s="67" t="s">
        <v>63</v>
      </c>
      <c r="L39" s="65"/>
      <c r="M39" s="65"/>
      <c r="N39" s="65"/>
    </row>
    <row r="41" spans="11:19">
      <c r="R41" s="21"/>
      <c r="S41" s="21"/>
    </row>
    <row r="43" spans="11:19" ht="18" customHeight="1"/>
    <row r="45" spans="11:19" ht="15" customHeight="1"/>
    <row r="51" ht="12" customHeight="1"/>
    <row r="52" ht="12" customHeight="1"/>
  </sheetData>
  <mergeCells count="3">
    <mergeCell ref="B2:G2"/>
    <mergeCell ref="C19:G19"/>
    <mergeCell ref="J3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1"/>
  <sheetViews>
    <sheetView topLeftCell="A13" workbookViewId="0">
      <selection activeCell="G35" sqref="G35"/>
    </sheetView>
  </sheetViews>
  <sheetFormatPr baseColWidth="10" defaultRowHeight="15"/>
  <cols>
    <col min="1" max="1" width="30.28515625" customWidth="1"/>
    <col min="2" max="2" width="15.42578125" customWidth="1"/>
  </cols>
  <sheetData>
    <row r="1" spans="1:9">
      <c r="A1" s="172" t="s">
        <v>17</v>
      </c>
      <c r="B1" s="173"/>
      <c r="C1" s="173"/>
      <c r="D1" s="173"/>
      <c r="E1" s="173"/>
      <c r="F1" s="174"/>
    </row>
    <row r="2" spans="1:9">
      <c r="A2" s="175" t="s">
        <v>18</v>
      </c>
      <c r="B2" s="176"/>
      <c r="C2" s="176"/>
      <c r="D2" s="176"/>
      <c r="E2" s="176"/>
      <c r="F2" s="177"/>
    </row>
    <row r="3" spans="1:9">
      <c r="A3" s="178" t="s">
        <v>53</v>
      </c>
      <c r="B3" s="179"/>
      <c r="C3" s="179"/>
      <c r="D3" s="179"/>
      <c r="E3" s="179"/>
      <c r="F3" s="180"/>
    </row>
    <row r="4" spans="1:9" ht="38.25">
      <c r="A4" s="22" t="s">
        <v>19</v>
      </c>
      <c r="B4" s="22" t="s">
        <v>20</v>
      </c>
      <c r="C4" s="22" t="s">
        <v>21</v>
      </c>
      <c r="D4" s="22" t="s">
        <v>22</v>
      </c>
      <c r="E4" s="22" t="s">
        <v>23</v>
      </c>
      <c r="F4" s="22" t="s">
        <v>24</v>
      </c>
    </row>
    <row r="5" spans="1:9">
      <c r="A5" s="23" t="s">
        <v>25</v>
      </c>
      <c r="B5" s="24"/>
      <c r="C5" s="25"/>
      <c r="D5" s="25"/>
      <c r="E5" s="25"/>
      <c r="F5" s="26"/>
    </row>
    <row r="6" spans="1:9">
      <c r="A6" s="27" t="s">
        <v>26</v>
      </c>
      <c r="B6" s="28">
        <v>219227000</v>
      </c>
      <c r="C6" s="28">
        <v>220612658</v>
      </c>
      <c r="D6" s="27">
        <v>575</v>
      </c>
      <c r="E6" s="29">
        <v>7.7799999999999994E-2</v>
      </c>
      <c r="F6" s="29">
        <v>0.63770000000000004</v>
      </c>
    </row>
    <row r="7" spans="1:9">
      <c r="A7" s="22" t="s">
        <v>27</v>
      </c>
      <c r="B7" s="30">
        <f>+B6</f>
        <v>219227000</v>
      </c>
      <c r="C7" s="30">
        <f>+C6</f>
        <v>220612658</v>
      </c>
      <c r="D7" s="22">
        <f>+D6</f>
        <v>575</v>
      </c>
      <c r="E7" s="31">
        <v>7.7799999999999994E-2</v>
      </c>
      <c r="F7" s="31">
        <f>+F6</f>
        <v>0.63770000000000004</v>
      </c>
    </row>
    <row r="8" spans="1:9">
      <c r="A8" s="32"/>
      <c r="B8" s="181"/>
      <c r="C8" s="181"/>
      <c r="D8" s="32"/>
      <c r="E8" s="32"/>
      <c r="F8" s="32"/>
    </row>
    <row r="9" spans="1:9">
      <c r="A9" s="33" t="s">
        <v>28</v>
      </c>
      <c r="B9" s="34"/>
      <c r="C9" s="35"/>
      <c r="D9" s="35"/>
      <c r="E9" s="35"/>
      <c r="F9" s="36"/>
    </row>
    <row r="10" spans="1:9" ht="25.5">
      <c r="A10" s="23" t="s">
        <v>29</v>
      </c>
      <c r="B10" s="37"/>
      <c r="C10" s="38"/>
      <c r="D10" s="38"/>
      <c r="E10" s="38"/>
      <c r="F10" s="39"/>
    </row>
    <row r="11" spans="1:9">
      <c r="A11" s="27" t="s">
        <v>30</v>
      </c>
      <c r="B11" s="28">
        <v>77231667</v>
      </c>
      <c r="C11" s="28">
        <v>77882576</v>
      </c>
      <c r="D11" s="27">
        <v>153</v>
      </c>
      <c r="E11" s="29">
        <v>6.4199999999999993E-2</v>
      </c>
      <c r="F11" s="29">
        <v>0.22500000000000001</v>
      </c>
    </row>
    <row r="12" spans="1:9">
      <c r="A12" s="27" t="s">
        <v>31</v>
      </c>
      <c r="B12" s="28">
        <v>18854592</v>
      </c>
      <c r="C12" s="28">
        <v>18906439</v>
      </c>
      <c r="D12" s="27">
        <v>1191</v>
      </c>
      <c r="E12" s="29">
        <v>7.4200000000000002E-2</v>
      </c>
      <c r="F12" s="29">
        <v>5.4699999999999999E-2</v>
      </c>
    </row>
    <row r="13" spans="1:9">
      <c r="A13" s="27" t="s">
        <v>32</v>
      </c>
      <c r="B13" s="28">
        <v>8833333</v>
      </c>
      <c r="C13" s="28">
        <v>9017890</v>
      </c>
      <c r="D13" s="27">
        <v>193</v>
      </c>
      <c r="E13" s="29">
        <v>6.7000000000000004E-2</v>
      </c>
      <c r="F13" s="29">
        <v>2.6100000000000002E-2</v>
      </c>
    </row>
    <row r="14" spans="1:9">
      <c r="A14" s="27" t="s">
        <v>33</v>
      </c>
      <c r="B14" s="28">
        <v>4000000</v>
      </c>
      <c r="C14" s="28">
        <v>4038588</v>
      </c>
      <c r="D14" s="27">
        <v>54</v>
      </c>
      <c r="E14" s="29">
        <v>7.3499999999999996E-2</v>
      </c>
      <c r="F14" s="29">
        <v>1.17E-2</v>
      </c>
    </row>
    <row r="15" spans="1:9">
      <c r="A15" s="27" t="s">
        <v>34</v>
      </c>
      <c r="B15" s="28">
        <v>4000000</v>
      </c>
      <c r="C15" s="28">
        <v>4042176</v>
      </c>
      <c r="D15" s="27">
        <v>356</v>
      </c>
      <c r="E15" s="29">
        <v>7.3899999999999993E-2</v>
      </c>
      <c r="F15" s="29">
        <v>1.17E-2</v>
      </c>
    </row>
    <row r="16" spans="1:9" ht="25.5">
      <c r="A16" s="22" t="s">
        <v>35</v>
      </c>
      <c r="B16" s="30">
        <f>SUM(B11:B15)</f>
        <v>112919592</v>
      </c>
      <c r="C16" s="30">
        <f>SUM(C11:C15)</f>
        <v>113887669</v>
      </c>
      <c r="D16" s="22">
        <v>333</v>
      </c>
      <c r="E16" s="31">
        <v>6.6799999999999998E-2</v>
      </c>
      <c r="F16" s="31">
        <f>SUM(F11:F15)</f>
        <v>0.32919999999999999</v>
      </c>
      <c r="I16" s="21"/>
    </row>
    <row r="17" spans="1:10" ht="25.5">
      <c r="A17" s="33" t="s">
        <v>36</v>
      </c>
      <c r="B17" s="24"/>
      <c r="C17" s="25"/>
      <c r="D17" s="25"/>
      <c r="E17" s="25"/>
      <c r="F17" s="26"/>
    </row>
    <row r="18" spans="1:10">
      <c r="A18" s="27" t="s">
        <v>37</v>
      </c>
      <c r="B18" s="28">
        <v>4834967</v>
      </c>
      <c r="C18" s="28">
        <v>4789023</v>
      </c>
      <c r="D18" s="27">
        <v>796</v>
      </c>
      <c r="E18" s="29">
        <v>8.4900000000000003E-2</v>
      </c>
      <c r="F18" s="29">
        <v>1.38E-2</v>
      </c>
    </row>
    <row r="19" spans="1:10">
      <c r="A19" s="27" t="s">
        <v>38</v>
      </c>
      <c r="B19" s="28">
        <v>6714274</v>
      </c>
      <c r="C19" s="28">
        <v>6662708</v>
      </c>
      <c r="D19" s="27">
        <v>693</v>
      </c>
      <c r="E19" s="29">
        <v>8.4500000000000006E-2</v>
      </c>
      <c r="F19" s="29">
        <v>1.9300000000000001E-2</v>
      </c>
    </row>
    <row r="20" spans="1:10" ht="25.5">
      <c r="A20" s="22" t="s">
        <v>39</v>
      </c>
      <c r="B20" s="30">
        <f>SUM(B18:B19)</f>
        <v>11549241</v>
      </c>
      <c r="C20" s="30">
        <f>SUM(C18:C19)</f>
        <v>11451731</v>
      </c>
      <c r="D20" s="22">
        <v>736</v>
      </c>
      <c r="E20" s="31">
        <v>8.4699999999999998E-2</v>
      </c>
      <c r="F20" s="31">
        <f>SUM(F18:F19)</f>
        <v>3.3100000000000004E-2</v>
      </c>
    </row>
    <row r="21" spans="1:10" ht="25.5">
      <c r="A21" s="22" t="s">
        <v>40</v>
      </c>
      <c r="B21" s="30">
        <f>+B16+B20</f>
        <v>124468833</v>
      </c>
      <c r="C21" s="30">
        <f>+C16+C20</f>
        <v>125339400</v>
      </c>
      <c r="D21" s="22">
        <v>370</v>
      </c>
      <c r="E21" s="31">
        <v>6.8400000000000002E-2</v>
      </c>
      <c r="F21" s="31">
        <f>+F16+F20</f>
        <v>0.36230000000000001</v>
      </c>
      <c r="G21" s="47"/>
    </row>
    <row r="22" spans="1:10">
      <c r="A22" s="22" t="s">
        <v>41</v>
      </c>
      <c r="B22" s="30">
        <f>+B21+B7</f>
        <v>343695833</v>
      </c>
      <c r="C22" s="30">
        <f>+C21+C7</f>
        <v>345952058</v>
      </c>
      <c r="D22" s="22">
        <v>501</v>
      </c>
      <c r="E22" s="31">
        <v>7.4399999999999994E-2</v>
      </c>
      <c r="F22" s="31">
        <f>+F21+F7</f>
        <v>1</v>
      </c>
      <c r="H22" s="48"/>
    </row>
    <row r="23" spans="1:10">
      <c r="A23" s="22" t="s">
        <v>42</v>
      </c>
      <c r="B23" s="30">
        <f>+B22</f>
        <v>343695833</v>
      </c>
      <c r="C23" s="30">
        <f>+C22</f>
        <v>345952058</v>
      </c>
      <c r="D23" s="22">
        <f>+D22</f>
        <v>501</v>
      </c>
      <c r="E23" s="31">
        <f>+E22</f>
        <v>7.4399999999999994E-2</v>
      </c>
      <c r="F23" s="31">
        <f>+F22</f>
        <v>1</v>
      </c>
    </row>
    <row r="24" spans="1:10" ht="15.75">
      <c r="A24" s="182"/>
      <c r="B24" s="182"/>
      <c r="C24" s="182"/>
      <c r="D24" s="182"/>
      <c r="E24" s="40"/>
      <c r="F24" s="41"/>
      <c r="H24" s="48">
        <f>+C7/C22</f>
        <v>0.63769719791636559</v>
      </c>
      <c r="I24">
        <f>+C21/C22</f>
        <v>0.36230280208363436</v>
      </c>
      <c r="J24" s="47">
        <f>+H24+I24</f>
        <v>1</v>
      </c>
    </row>
    <row r="25" spans="1:10" ht="25.5">
      <c r="A25" s="22" t="s">
        <v>43</v>
      </c>
      <c r="B25" s="22" t="s">
        <v>20</v>
      </c>
      <c r="C25" s="22" t="s">
        <v>21</v>
      </c>
      <c r="D25" s="22" t="s">
        <v>22</v>
      </c>
      <c r="E25" s="22" t="s">
        <v>44</v>
      </c>
      <c r="F25" s="22" t="s">
        <v>45</v>
      </c>
    </row>
    <row r="26" spans="1:10">
      <c r="A26" s="27" t="s">
        <v>46</v>
      </c>
      <c r="B26" s="28">
        <v>183817191</v>
      </c>
      <c r="C26" s="28">
        <v>183817191</v>
      </c>
      <c r="D26" s="27">
        <v>30</v>
      </c>
      <c r="E26" s="29">
        <v>1.4E-3</v>
      </c>
      <c r="F26" s="42"/>
    </row>
    <row r="27" spans="1:10">
      <c r="A27" s="22" t="s">
        <v>47</v>
      </c>
      <c r="B27" s="30">
        <f>+B23+B26</f>
        <v>527513024</v>
      </c>
      <c r="C27" s="30">
        <f>+C23+C26</f>
        <v>529769249</v>
      </c>
      <c r="D27" s="22">
        <v>337</v>
      </c>
      <c r="E27" s="31">
        <v>4.9000000000000002E-2</v>
      </c>
      <c r="F27" s="43"/>
    </row>
    <row r="28" spans="1:10">
      <c r="A28" s="183" t="s">
        <v>48</v>
      </c>
      <c r="B28" s="183"/>
      <c r="C28" s="183"/>
      <c r="D28" s="183"/>
      <c r="E28" s="183"/>
      <c r="F28" s="183"/>
    </row>
    <row r="29" spans="1:10">
      <c r="A29" s="170" t="s">
        <v>52</v>
      </c>
      <c r="B29" s="170"/>
      <c r="C29" s="170"/>
      <c r="D29" s="170"/>
      <c r="E29" s="170"/>
      <c r="F29" s="170"/>
    </row>
    <row r="30" spans="1:10">
      <c r="A30" s="171" t="s">
        <v>51</v>
      </c>
      <c r="B30" s="171"/>
      <c r="C30" s="171"/>
      <c r="D30" s="171"/>
      <c r="E30" s="171"/>
      <c r="F30" s="171"/>
    </row>
    <row r="31" spans="1:10" ht="15.75">
      <c r="A31" s="44" t="s">
        <v>49</v>
      </c>
      <c r="B31" s="45"/>
      <c r="C31" s="45"/>
      <c r="D31" s="45"/>
      <c r="E31" s="45"/>
      <c r="F31" s="45"/>
    </row>
  </sheetData>
  <mergeCells count="8">
    <mergeCell ref="A29:F29"/>
    <mergeCell ref="A30:F30"/>
    <mergeCell ref="A1:F1"/>
    <mergeCell ref="A2:F2"/>
    <mergeCell ref="A3:F3"/>
    <mergeCell ref="B8:C8"/>
    <mergeCell ref="A24:D24"/>
    <mergeCell ref="A28:F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G34"/>
  <sheetViews>
    <sheetView workbookViewId="0">
      <selection activeCell="I15" sqref="I15"/>
    </sheetView>
  </sheetViews>
  <sheetFormatPr baseColWidth="10" defaultRowHeight="15"/>
  <cols>
    <col min="1" max="1" width="5" customWidth="1"/>
    <col min="2" max="2" width="35.7109375" customWidth="1"/>
  </cols>
  <sheetData>
    <row r="1" spans="2:7">
      <c r="B1" s="184" t="s">
        <v>166</v>
      </c>
      <c r="C1" s="185"/>
      <c r="D1" s="185"/>
      <c r="E1" s="185"/>
      <c r="F1" s="185"/>
      <c r="G1" s="186"/>
    </row>
    <row r="2" spans="2:7">
      <c r="B2" s="187" t="s">
        <v>167</v>
      </c>
      <c r="C2" s="188"/>
      <c r="D2" s="188"/>
      <c r="E2" s="188"/>
      <c r="F2" s="188"/>
      <c r="G2" s="189"/>
    </row>
    <row r="3" spans="2:7" ht="30">
      <c r="B3" s="46"/>
      <c r="C3" s="46" t="s">
        <v>168</v>
      </c>
      <c r="D3" s="46" t="s">
        <v>169</v>
      </c>
      <c r="E3" s="46" t="s">
        <v>170</v>
      </c>
      <c r="F3" s="46" t="s">
        <v>171</v>
      </c>
      <c r="G3" s="46" t="s">
        <v>172</v>
      </c>
    </row>
    <row r="4" spans="2:7">
      <c r="B4" s="152" t="s">
        <v>173</v>
      </c>
      <c r="C4" s="153"/>
      <c r="D4" s="153"/>
      <c r="E4" s="153"/>
      <c r="F4" s="153"/>
      <c r="G4" s="153"/>
    </row>
    <row r="5" spans="2:7">
      <c r="B5" s="154" t="s">
        <v>174</v>
      </c>
      <c r="C5" s="155">
        <f>+C7+C6</f>
        <v>2225</v>
      </c>
      <c r="D5" s="155">
        <f>+D7+D6</f>
        <v>3100</v>
      </c>
      <c r="E5" s="156">
        <v>0.39</v>
      </c>
      <c r="F5" s="157">
        <v>0.499</v>
      </c>
      <c r="G5" s="156">
        <v>0.75</v>
      </c>
    </row>
    <row r="6" spans="2:7">
      <c r="B6" s="158" t="s">
        <v>175</v>
      </c>
      <c r="C6" s="155">
        <v>2090</v>
      </c>
      <c r="D6" s="155">
        <v>2700</v>
      </c>
      <c r="E6" s="156">
        <v>0.28999999999999998</v>
      </c>
      <c r="F6" s="157">
        <v>0.43459999999999999</v>
      </c>
      <c r="G6" s="159"/>
    </row>
    <row r="7" spans="2:7">
      <c r="B7" s="158" t="s">
        <v>176</v>
      </c>
      <c r="C7" s="155">
        <v>135</v>
      </c>
      <c r="D7" s="159">
        <v>400</v>
      </c>
      <c r="E7" s="156">
        <v>1.96</v>
      </c>
      <c r="F7" s="157">
        <v>6.4399999999999999E-2</v>
      </c>
      <c r="G7" s="159"/>
    </row>
    <row r="8" spans="2:7">
      <c r="B8" s="154" t="s">
        <v>177</v>
      </c>
      <c r="C8" s="159">
        <f>+C9+C10+C11</f>
        <v>808</v>
      </c>
      <c r="D8" s="159">
        <f>+D9+D10+D11</f>
        <v>719</v>
      </c>
      <c r="E8" s="156">
        <v>-0.11</v>
      </c>
      <c r="F8" s="157">
        <v>0.1157</v>
      </c>
      <c r="G8" s="156">
        <v>0.2</v>
      </c>
    </row>
    <row r="9" spans="2:7">
      <c r="B9" s="158" t="s">
        <v>178</v>
      </c>
      <c r="C9" s="159">
        <v>560</v>
      </c>
      <c r="D9" s="159">
        <v>300</v>
      </c>
      <c r="E9" s="156">
        <v>-0.46</v>
      </c>
      <c r="F9" s="157">
        <v>4.8300000000000003E-2</v>
      </c>
      <c r="G9" s="159"/>
    </row>
    <row r="10" spans="2:7">
      <c r="B10" s="158" t="s">
        <v>179</v>
      </c>
      <c r="C10" s="159">
        <v>223</v>
      </c>
      <c r="D10" s="159">
        <v>400</v>
      </c>
      <c r="E10" s="156">
        <v>0.79</v>
      </c>
      <c r="F10" s="157">
        <v>6.4399999999999999E-2</v>
      </c>
      <c r="G10" s="159"/>
    </row>
    <row r="11" spans="2:7">
      <c r="B11" s="158" t="s">
        <v>37</v>
      </c>
      <c r="C11" s="159">
        <v>25</v>
      </c>
      <c r="D11" s="159">
        <v>19</v>
      </c>
      <c r="E11" s="156">
        <v>-0.24</v>
      </c>
      <c r="F11" s="157">
        <v>3.0999999999999999E-3</v>
      </c>
      <c r="G11" s="159"/>
    </row>
    <row r="12" spans="2:7">
      <c r="B12" s="154" t="s">
        <v>180</v>
      </c>
      <c r="C12" s="155">
        <f>+C13+C14+C15+C16+C17</f>
        <v>466</v>
      </c>
      <c r="D12" s="155">
        <f>+D13+D14+D15+D16+D17</f>
        <v>1000</v>
      </c>
      <c r="E12" s="156">
        <v>1.1499999999999999</v>
      </c>
      <c r="F12" s="157">
        <v>0.161</v>
      </c>
      <c r="G12" s="156">
        <v>1</v>
      </c>
    </row>
    <row r="13" spans="2:7">
      <c r="B13" s="158" t="s">
        <v>181</v>
      </c>
      <c r="C13" s="159">
        <v>0</v>
      </c>
      <c r="D13" s="159">
        <v>200</v>
      </c>
      <c r="E13" s="159"/>
      <c r="F13" s="157">
        <v>3.2199999999999999E-2</v>
      </c>
      <c r="G13" s="159"/>
    </row>
    <row r="14" spans="2:7">
      <c r="B14" s="158" t="s">
        <v>182</v>
      </c>
      <c r="C14" s="159">
        <v>83</v>
      </c>
      <c r="D14" s="159">
        <v>300</v>
      </c>
      <c r="E14" s="156">
        <v>2.61</v>
      </c>
      <c r="F14" s="157">
        <v>4.8300000000000003E-2</v>
      </c>
      <c r="G14" s="159"/>
    </row>
    <row r="15" spans="2:7">
      <c r="B15" s="158" t="s">
        <v>179</v>
      </c>
      <c r="C15" s="159">
        <v>165</v>
      </c>
      <c r="D15" s="159">
        <v>250</v>
      </c>
      <c r="E15" s="156">
        <v>0.52</v>
      </c>
      <c r="F15" s="157">
        <v>4.02E-2</v>
      </c>
      <c r="G15" s="159"/>
    </row>
    <row r="16" spans="2:7">
      <c r="B16" s="158" t="s">
        <v>183</v>
      </c>
      <c r="C16" s="159">
        <v>14</v>
      </c>
      <c r="D16" s="159">
        <v>50</v>
      </c>
      <c r="E16" s="156">
        <v>2.57</v>
      </c>
      <c r="F16" s="157">
        <v>8.0000000000000002E-3</v>
      </c>
      <c r="G16" s="159"/>
    </row>
    <row r="17" spans="2:7">
      <c r="B17" s="158" t="s">
        <v>184</v>
      </c>
      <c r="C17" s="159">
        <v>204</v>
      </c>
      <c r="D17" s="159">
        <v>200</v>
      </c>
      <c r="E17" s="156">
        <v>-0.02</v>
      </c>
      <c r="F17" s="157">
        <v>3.2199999999999999E-2</v>
      </c>
      <c r="G17" s="159"/>
    </row>
    <row r="18" spans="2:7">
      <c r="B18" s="154" t="s">
        <v>185</v>
      </c>
      <c r="C18" s="159"/>
      <c r="D18" s="159"/>
      <c r="E18" s="159"/>
      <c r="F18" s="159"/>
      <c r="G18" s="159"/>
    </row>
    <row r="19" spans="2:7">
      <c r="B19" s="154" t="s">
        <v>186</v>
      </c>
      <c r="C19" s="159"/>
      <c r="D19" s="159"/>
      <c r="E19" s="159"/>
      <c r="F19" s="159"/>
      <c r="G19" s="159"/>
    </row>
    <row r="20" spans="2:7">
      <c r="B20" s="160" t="s">
        <v>187</v>
      </c>
      <c r="C20" s="155">
        <f>+C12+C8+C5</f>
        <v>3499</v>
      </c>
      <c r="D20" s="155">
        <f>+D12+D8+D5</f>
        <v>4819</v>
      </c>
      <c r="E20" s="156">
        <v>0.38</v>
      </c>
      <c r="F20" s="157">
        <v>0.77559999999999996</v>
      </c>
      <c r="G20" s="159"/>
    </row>
    <row r="21" spans="2:7">
      <c r="B21" s="46"/>
      <c r="C21" s="46"/>
      <c r="D21" s="46"/>
      <c r="E21" s="46"/>
      <c r="F21" s="46"/>
      <c r="G21" s="46"/>
    </row>
    <row r="22" spans="2:7">
      <c r="B22" s="160" t="s">
        <v>188</v>
      </c>
      <c r="C22" s="159"/>
      <c r="D22" s="159"/>
      <c r="E22" s="159"/>
      <c r="F22" s="159"/>
      <c r="G22" s="159"/>
    </row>
    <row r="23" spans="2:7">
      <c r="B23" s="154" t="s">
        <v>189</v>
      </c>
      <c r="C23" s="159">
        <v>4</v>
      </c>
      <c r="D23" s="159">
        <v>4</v>
      </c>
      <c r="E23" s="156">
        <v>0</v>
      </c>
      <c r="F23" s="157">
        <v>5.9999999999999995E-4</v>
      </c>
      <c r="G23" s="159"/>
    </row>
    <row r="24" spans="2:7">
      <c r="B24" s="154" t="s">
        <v>190</v>
      </c>
      <c r="C24" s="159">
        <v>568</v>
      </c>
      <c r="D24" s="159">
        <v>650</v>
      </c>
      <c r="E24" s="156">
        <v>0.14000000000000001</v>
      </c>
      <c r="F24" s="157">
        <v>0.1046</v>
      </c>
      <c r="G24" s="159"/>
    </row>
    <row r="25" spans="2:7">
      <c r="B25" s="154" t="s">
        <v>191</v>
      </c>
      <c r="C25" s="159">
        <v>14</v>
      </c>
      <c r="D25" s="159">
        <v>250</v>
      </c>
      <c r="E25" s="156">
        <v>16.86</v>
      </c>
      <c r="F25" s="157">
        <v>4.02E-2</v>
      </c>
      <c r="G25" s="159"/>
    </row>
    <row r="26" spans="2:7">
      <c r="B26" s="154" t="s">
        <v>192</v>
      </c>
      <c r="C26" s="159">
        <v>24</v>
      </c>
      <c r="D26" s="159">
        <v>200</v>
      </c>
      <c r="E26" s="156">
        <v>7.33</v>
      </c>
      <c r="F26" s="157">
        <v>3.2199999999999999E-2</v>
      </c>
      <c r="G26" s="159"/>
    </row>
    <row r="27" spans="2:7">
      <c r="B27" s="154" t="s">
        <v>193</v>
      </c>
      <c r="C27" s="159">
        <v>16</v>
      </c>
      <c r="D27" s="159">
        <v>40</v>
      </c>
      <c r="E27" s="156">
        <v>1.5</v>
      </c>
      <c r="F27" s="157">
        <v>6.4000000000000003E-3</v>
      </c>
      <c r="G27" s="159"/>
    </row>
    <row r="28" spans="2:7">
      <c r="B28" s="154" t="s">
        <v>194</v>
      </c>
      <c r="C28" s="159">
        <v>117</v>
      </c>
      <c r="D28" s="159">
        <v>250</v>
      </c>
      <c r="E28" s="156">
        <v>1.1399999999999999</v>
      </c>
      <c r="F28" s="157">
        <v>4.02E-2</v>
      </c>
      <c r="G28" s="159"/>
    </row>
    <row r="29" spans="2:7">
      <c r="B29" s="160" t="s">
        <v>195</v>
      </c>
      <c r="C29" s="159">
        <f>SUM(C23:C28)</f>
        <v>743</v>
      </c>
      <c r="D29" s="159">
        <f>SUM(D23:D28)</f>
        <v>1394</v>
      </c>
      <c r="E29" s="156">
        <v>0.87</v>
      </c>
      <c r="F29" s="157">
        <v>0.22439999999999999</v>
      </c>
      <c r="G29" s="156">
        <v>0.5</v>
      </c>
    </row>
    <row r="30" spans="2:7">
      <c r="B30" s="160" t="s">
        <v>196</v>
      </c>
      <c r="C30" s="155">
        <f>+C20+C29</f>
        <v>4242</v>
      </c>
      <c r="D30" s="155">
        <f>+D20+D29</f>
        <v>6213</v>
      </c>
      <c r="E30" s="156">
        <v>0.48</v>
      </c>
      <c r="F30" s="157">
        <v>1</v>
      </c>
      <c r="G30" s="159"/>
    </row>
    <row r="31" spans="2:7">
      <c r="B31" s="46"/>
      <c r="C31" s="46"/>
      <c r="D31" s="46"/>
      <c r="E31" s="46"/>
      <c r="F31" s="46"/>
      <c r="G31" s="46"/>
    </row>
    <row r="32" spans="2:7">
      <c r="B32" s="161" t="s">
        <v>197</v>
      </c>
      <c r="C32" s="155">
        <v>1402</v>
      </c>
      <c r="D32" s="159">
        <v>50</v>
      </c>
      <c r="E32" s="156">
        <v>-0.96</v>
      </c>
      <c r="F32" s="159"/>
      <c r="G32" s="159"/>
    </row>
    <row r="33" spans="2:7">
      <c r="B33" s="162" t="s">
        <v>198</v>
      </c>
      <c r="C33" s="163">
        <v>5645</v>
      </c>
      <c r="D33" s="163">
        <v>6263</v>
      </c>
      <c r="E33" s="164">
        <v>0.12</v>
      </c>
      <c r="F33" s="165"/>
      <c r="G33" s="165"/>
    </row>
    <row r="34" spans="2:7">
      <c r="B34" s="190" t="s">
        <v>199</v>
      </c>
      <c r="C34" s="190"/>
      <c r="D34" s="190"/>
      <c r="E34" s="190"/>
      <c r="F34" s="190"/>
      <c r="G34" s="190"/>
    </row>
  </sheetData>
  <mergeCells count="3">
    <mergeCell ref="B1:G1"/>
    <mergeCell ref="B2:G2"/>
    <mergeCell ref="B34:G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L44"/>
  <sheetViews>
    <sheetView workbookViewId="0">
      <selection activeCell="D19" sqref="D19"/>
    </sheetView>
  </sheetViews>
  <sheetFormatPr baseColWidth="10" defaultRowHeight="15"/>
  <cols>
    <col min="2" max="2" width="27" customWidth="1"/>
    <col min="5" max="5" width="12.140625" customWidth="1"/>
    <col min="8" max="9" width="5.85546875" customWidth="1"/>
    <col min="10" max="10" width="23.7109375" customWidth="1"/>
  </cols>
  <sheetData>
    <row r="3" spans="1:12">
      <c r="B3" s="65"/>
      <c r="C3" s="65" t="s">
        <v>165</v>
      </c>
      <c r="D3" s="65"/>
      <c r="E3" s="65"/>
      <c r="F3" s="65"/>
      <c r="G3" s="65"/>
    </row>
    <row r="4" spans="1:12">
      <c r="A4" s="65"/>
      <c r="B4" s="193" t="s">
        <v>125</v>
      </c>
      <c r="C4" s="193"/>
      <c r="D4" s="193"/>
      <c r="E4" s="193"/>
      <c r="F4" s="193"/>
      <c r="G4" s="193"/>
      <c r="H4" s="65"/>
      <c r="I4" s="65"/>
      <c r="J4" s="65"/>
      <c r="K4" s="65"/>
      <c r="L4" s="65"/>
    </row>
    <row r="5" spans="1:12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>
      <c r="A6" s="65"/>
      <c r="B6" s="184" t="s">
        <v>111</v>
      </c>
      <c r="C6" s="185"/>
      <c r="D6" s="185"/>
      <c r="E6" s="185"/>
      <c r="F6" s="185"/>
      <c r="G6" s="186"/>
      <c r="H6" s="65"/>
      <c r="I6" s="65"/>
      <c r="J6" s="65"/>
      <c r="K6" s="65"/>
      <c r="L6" s="65"/>
    </row>
    <row r="7" spans="1:12">
      <c r="A7" s="65"/>
      <c r="B7" s="199" t="s">
        <v>112</v>
      </c>
      <c r="C7" s="200"/>
      <c r="D7" s="200"/>
      <c r="E7" s="200"/>
      <c r="F7" s="200"/>
      <c r="G7" s="201"/>
      <c r="H7" s="65"/>
      <c r="I7" s="65"/>
      <c r="J7" s="65"/>
      <c r="K7" s="65"/>
      <c r="L7" s="65"/>
    </row>
    <row r="8" spans="1:12" ht="19.5" customHeight="1">
      <c r="A8" s="65"/>
      <c r="B8" s="195" t="s">
        <v>10</v>
      </c>
      <c r="C8" s="46">
        <v>2006</v>
      </c>
      <c r="D8" s="46">
        <v>2007</v>
      </c>
      <c r="E8" s="197">
        <v>2008</v>
      </c>
      <c r="F8" s="198"/>
      <c r="G8" s="46">
        <v>2009</v>
      </c>
      <c r="H8" s="65"/>
      <c r="I8" s="65"/>
      <c r="J8" s="184" t="s">
        <v>113</v>
      </c>
      <c r="K8" s="185"/>
      <c r="L8" s="65"/>
    </row>
    <row r="9" spans="1:12">
      <c r="A9" s="65"/>
      <c r="B9" s="196"/>
      <c r="C9" s="46" t="s">
        <v>74</v>
      </c>
      <c r="D9" s="46" t="s">
        <v>74</v>
      </c>
      <c r="E9" s="46" t="s">
        <v>75</v>
      </c>
      <c r="F9" s="46" t="s">
        <v>76</v>
      </c>
      <c r="G9" s="46" t="s">
        <v>77</v>
      </c>
      <c r="H9" s="65"/>
      <c r="I9" s="65"/>
      <c r="J9" s="90"/>
      <c r="K9" s="98" t="s">
        <v>114</v>
      </c>
      <c r="L9" s="65"/>
    </row>
    <row r="10" spans="1:12">
      <c r="A10" s="65"/>
      <c r="B10" s="82" t="s">
        <v>78</v>
      </c>
      <c r="C10" s="83">
        <v>6895</v>
      </c>
      <c r="D10" s="83">
        <v>8490</v>
      </c>
      <c r="E10" s="83">
        <v>14993</v>
      </c>
      <c r="F10" s="83">
        <v>11847</v>
      </c>
      <c r="G10" s="83">
        <v>8175</v>
      </c>
      <c r="H10" s="65"/>
      <c r="I10" s="65"/>
      <c r="J10" s="91" t="s">
        <v>115</v>
      </c>
      <c r="K10" s="92">
        <v>3831</v>
      </c>
      <c r="L10" s="65"/>
    </row>
    <row r="11" spans="1:12">
      <c r="A11" s="65"/>
      <c r="B11" s="84" t="s">
        <v>72</v>
      </c>
      <c r="C11" s="85">
        <v>4243</v>
      </c>
      <c r="D11" s="85">
        <v>4254</v>
      </c>
      <c r="E11" s="85">
        <v>5778</v>
      </c>
      <c r="F11" s="85">
        <v>5467</v>
      </c>
      <c r="G11" s="85">
        <v>6495</v>
      </c>
      <c r="H11" s="65"/>
      <c r="I11" s="65"/>
      <c r="J11" s="90" t="s">
        <v>116</v>
      </c>
      <c r="K11" s="90">
        <v>354</v>
      </c>
      <c r="L11" s="65"/>
    </row>
    <row r="12" spans="1:12">
      <c r="A12" s="65"/>
      <c r="B12" s="82" t="s">
        <v>79</v>
      </c>
      <c r="C12" s="83">
        <v>1719</v>
      </c>
      <c r="D12" s="83">
        <v>1764</v>
      </c>
      <c r="E12" s="83">
        <v>6873</v>
      </c>
      <c r="F12" s="83">
        <v>4499</v>
      </c>
      <c r="G12" s="83">
        <v>1200</v>
      </c>
      <c r="H12" s="65"/>
      <c r="I12" s="65"/>
      <c r="J12" s="91" t="s">
        <v>117</v>
      </c>
      <c r="K12" s="93">
        <v>470</v>
      </c>
      <c r="L12" s="65"/>
    </row>
    <row r="13" spans="1:12">
      <c r="A13" s="65"/>
      <c r="B13" s="84" t="s">
        <v>80</v>
      </c>
      <c r="C13" s="85">
        <v>933</v>
      </c>
      <c r="D13" s="85">
        <v>2472</v>
      </c>
      <c r="E13" s="85">
        <v>2342</v>
      </c>
      <c r="F13" s="85">
        <v>1881</v>
      </c>
      <c r="G13" s="85">
        <v>480</v>
      </c>
      <c r="H13" s="65"/>
      <c r="I13" s="65"/>
      <c r="J13" s="90" t="s">
        <v>118</v>
      </c>
      <c r="K13" s="90">
        <v>300</v>
      </c>
      <c r="L13" s="65"/>
    </row>
    <row r="14" spans="1:12">
      <c r="A14" s="65"/>
      <c r="B14" s="82" t="s">
        <v>81</v>
      </c>
      <c r="C14" s="82"/>
      <c r="D14" s="82"/>
      <c r="E14" s="82"/>
      <c r="F14" s="86">
        <v>289</v>
      </c>
      <c r="G14" s="82"/>
      <c r="H14" s="65"/>
      <c r="I14" s="65"/>
      <c r="J14" s="94" t="s">
        <v>119</v>
      </c>
      <c r="K14" s="95">
        <v>4955</v>
      </c>
      <c r="L14" s="65"/>
    </row>
    <row r="15" spans="1:12" ht="15" customHeight="1">
      <c r="A15" s="65"/>
      <c r="B15" s="84" t="s">
        <v>82</v>
      </c>
      <c r="C15" s="85"/>
      <c r="D15" s="85"/>
      <c r="E15" s="85"/>
      <c r="F15" s="85">
        <v>751</v>
      </c>
      <c r="G15" s="85"/>
      <c r="H15" s="65"/>
      <c r="I15" s="65"/>
      <c r="J15" s="191" t="s">
        <v>124</v>
      </c>
      <c r="K15" s="192"/>
      <c r="L15" s="65"/>
    </row>
    <row r="16" spans="1:12">
      <c r="A16" s="65"/>
      <c r="B16" s="82" t="s">
        <v>83</v>
      </c>
      <c r="C16" s="82"/>
      <c r="D16" s="82"/>
      <c r="E16" s="82"/>
      <c r="F16" s="86">
        <v>641</v>
      </c>
      <c r="G16" s="86">
        <v>500</v>
      </c>
      <c r="H16" s="65"/>
      <c r="I16" s="65"/>
      <c r="J16" s="91"/>
      <c r="K16" s="99" t="s">
        <v>114</v>
      </c>
      <c r="L16" s="65"/>
    </row>
    <row r="17" spans="1:12">
      <c r="A17" s="65"/>
      <c r="B17" s="87" t="s">
        <v>84</v>
      </c>
      <c r="C17" s="85">
        <v>7011</v>
      </c>
      <c r="D17" s="85">
        <v>8627</v>
      </c>
      <c r="E17" s="85">
        <v>13806</v>
      </c>
      <c r="F17" s="85">
        <v>10925</v>
      </c>
      <c r="G17" s="85">
        <v>12006</v>
      </c>
      <c r="H17" s="65"/>
      <c r="I17" s="65"/>
      <c r="J17" s="91" t="s">
        <v>120</v>
      </c>
      <c r="K17" s="92">
        <v>1300</v>
      </c>
      <c r="L17" s="65"/>
    </row>
    <row r="18" spans="1:12">
      <c r="A18" s="65"/>
      <c r="B18" s="82" t="s">
        <v>85</v>
      </c>
      <c r="C18" s="83">
        <v>5342</v>
      </c>
      <c r="D18" s="83">
        <v>5999</v>
      </c>
      <c r="E18" s="83">
        <v>7279</v>
      </c>
      <c r="F18" s="83">
        <v>6704</v>
      </c>
      <c r="G18" s="83">
        <v>9006</v>
      </c>
      <c r="H18" s="65"/>
      <c r="I18" s="65"/>
      <c r="J18" s="91" t="s">
        <v>121</v>
      </c>
      <c r="K18" s="93">
        <v>424</v>
      </c>
      <c r="L18" s="65"/>
    </row>
    <row r="19" spans="1:12">
      <c r="A19" s="65"/>
      <c r="B19" s="84" t="s">
        <v>86</v>
      </c>
      <c r="C19" s="85">
        <v>459</v>
      </c>
      <c r="D19" s="85">
        <v>537</v>
      </c>
      <c r="E19" s="85">
        <v>917</v>
      </c>
      <c r="F19" s="85">
        <v>604</v>
      </c>
      <c r="G19" s="85">
        <v>900</v>
      </c>
      <c r="H19" s="65"/>
      <c r="I19" s="65"/>
      <c r="J19" s="91" t="s">
        <v>118</v>
      </c>
      <c r="K19" s="93">
        <v>300</v>
      </c>
      <c r="L19" s="65"/>
    </row>
    <row r="20" spans="1:12">
      <c r="A20" s="65"/>
      <c r="B20" s="82" t="s">
        <v>87</v>
      </c>
      <c r="C20" s="83">
        <v>2581</v>
      </c>
      <c r="D20" s="83">
        <v>2914</v>
      </c>
      <c r="E20" s="83">
        <v>3924</v>
      </c>
      <c r="F20" s="83">
        <v>3054</v>
      </c>
      <c r="G20" s="83">
        <v>4608</v>
      </c>
      <c r="H20" s="65"/>
      <c r="I20" s="65"/>
      <c r="J20" s="91" t="s">
        <v>122</v>
      </c>
      <c r="K20" s="93">
        <v>354</v>
      </c>
      <c r="L20" s="65"/>
    </row>
    <row r="21" spans="1:12">
      <c r="A21" s="65"/>
      <c r="B21" s="84" t="s">
        <v>88</v>
      </c>
      <c r="C21" s="85">
        <v>1360</v>
      </c>
      <c r="D21" s="85">
        <v>1633</v>
      </c>
      <c r="E21" s="85">
        <v>1674</v>
      </c>
      <c r="F21" s="85">
        <v>2065</v>
      </c>
      <c r="G21" s="85">
        <v>2568</v>
      </c>
      <c r="H21" s="65"/>
      <c r="I21" s="65"/>
      <c r="J21" s="96" t="s">
        <v>119</v>
      </c>
      <c r="K21" s="97">
        <v>2378</v>
      </c>
      <c r="L21" s="65"/>
    </row>
    <row r="22" spans="1:12" ht="15" customHeight="1">
      <c r="A22" s="65"/>
      <c r="B22" s="82" t="s">
        <v>89</v>
      </c>
      <c r="C22" s="86">
        <v>343</v>
      </c>
      <c r="D22" s="86">
        <v>378</v>
      </c>
      <c r="E22" s="86">
        <v>416</v>
      </c>
      <c r="F22" s="86">
        <v>323</v>
      </c>
      <c r="G22" s="86">
        <v>456</v>
      </c>
      <c r="H22" s="65"/>
      <c r="I22" s="65"/>
      <c r="J22" s="88" t="s">
        <v>123</v>
      </c>
      <c r="K22" s="97">
        <v>2577</v>
      </c>
      <c r="L22" s="65"/>
    </row>
    <row r="23" spans="1:12">
      <c r="A23" s="65"/>
      <c r="B23" s="84" t="s">
        <v>90</v>
      </c>
      <c r="C23" s="85">
        <v>78</v>
      </c>
      <c r="D23" s="85">
        <v>88</v>
      </c>
      <c r="E23" s="85">
        <v>115</v>
      </c>
      <c r="F23" s="85">
        <v>86</v>
      </c>
      <c r="G23" s="85">
        <v>127</v>
      </c>
      <c r="H23" s="65"/>
      <c r="I23" s="65"/>
      <c r="J23" s="65"/>
      <c r="K23" s="65"/>
      <c r="L23" s="65"/>
    </row>
    <row r="24" spans="1:12">
      <c r="A24" s="65"/>
      <c r="B24" s="82" t="s">
        <v>91</v>
      </c>
      <c r="C24" s="86">
        <v>32</v>
      </c>
      <c r="D24" s="86">
        <v>42</v>
      </c>
      <c r="E24" s="86">
        <v>48</v>
      </c>
      <c r="F24" s="86">
        <v>38</v>
      </c>
      <c r="G24" s="86">
        <v>53</v>
      </c>
      <c r="H24" s="65"/>
      <c r="I24" s="65"/>
      <c r="J24" s="65"/>
      <c r="K24" s="65"/>
      <c r="L24" s="65"/>
    </row>
    <row r="25" spans="1:12">
      <c r="A25" s="65"/>
      <c r="B25" s="84" t="s">
        <v>92</v>
      </c>
      <c r="C25" s="85">
        <v>204</v>
      </c>
      <c r="D25" s="85">
        <v>402</v>
      </c>
      <c r="E25" s="85">
        <v>400</v>
      </c>
      <c r="F25" s="85">
        <v>357</v>
      </c>
      <c r="G25" s="85">
        <v>396</v>
      </c>
      <c r="H25" s="65"/>
      <c r="I25" s="65"/>
      <c r="J25" s="65"/>
      <c r="K25" s="65"/>
      <c r="L25" s="65"/>
    </row>
    <row r="26" spans="1:12">
      <c r="A26" s="65"/>
      <c r="B26" s="82" t="s">
        <v>93</v>
      </c>
      <c r="C26" s="86">
        <v>230</v>
      </c>
      <c r="D26" s="86">
        <v>230</v>
      </c>
      <c r="E26" s="86">
        <v>20</v>
      </c>
      <c r="F26" s="86">
        <v>193</v>
      </c>
      <c r="G26" s="86">
        <v>396</v>
      </c>
      <c r="H26" s="65"/>
      <c r="I26" s="65"/>
      <c r="J26" s="65"/>
      <c r="K26" s="65"/>
      <c r="L26" s="65"/>
    </row>
    <row r="27" spans="1:12">
      <c r="A27" s="65"/>
      <c r="B27" s="84" t="s">
        <v>94</v>
      </c>
      <c r="C27" s="85">
        <v>0</v>
      </c>
      <c r="D27" s="85">
        <v>0</v>
      </c>
      <c r="E27" s="85">
        <v>127</v>
      </c>
      <c r="F27" s="85">
        <v>122</v>
      </c>
      <c r="G27" s="85">
        <v>168</v>
      </c>
      <c r="H27" s="65"/>
      <c r="I27" s="65"/>
      <c r="J27" s="65"/>
      <c r="K27" s="65"/>
      <c r="L27" s="65"/>
    </row>
    <row r="28" spans="1:12">
      <c r="A28" s="65"/>
      <c r="B28" s="82" t="s">
        <v>95</v>
      </c>
      <c r="C28" s="82"/>
      <c r="D28" s="82"/>
      <c r="E28" s="86">
        <v>0</v>
      </c>
      <c r="F28" s="86">
        <v>208</v>
      </c>
      <c r="G28" s="86">
        <v>204</v>
      </c>
      <c r="H28" s="65"/>
      <c r="I28" s="65"/>
      <c r="J28" s="65"/>
      <c r="K28" s="65"/>
      <c r="L28" s="65"/>
    </row>
    <row r="29" spans="1:12">
      <c r="A29" s="65"/>
      <c r="B29" s="84" t="s">
        <v>96</v>
      </c>
      <c r="C29" s="85"/>
      <c r="D29" s="85"/>
      <c r="E29" s="85">
        <v>0</v>
      </c>
      <c r="F29" s="85">
        <v>113</v>
      </c>
      <c r="G29" s="85">
        <v>84</v>
      </c>
      <c r="H29" s="65"/>
      <c r="I29" s="65"/>
      <c r="J29" s="65"/>
      <c r="K29" s="65"/>
      <c r="L29" s="65"/>
    </row>
    <row r="30" spans="1:12">
      <c r="A30" s="65"/>
      <c r="B30" s="82" t="s">
        <v>97</v>
      </c>
      <c r="C30" s="82"/>
      <c r="D30" s="82"/>
      <c r="E30" s="86">
        <v>0</v>
      </c>
      <c r="F30" s="86">
        <v>103</v>
      </c>
      <c r="G30" s="86">
        <v>132</v>
      </c>
      <c r="H30" s="65"/>
      <c r="I30" s="65"/>
      <c r="J30" s="65"/>
      <c r="K30" s="65"/>
      <c r="L30" s="65"/>
    </row>
    <row r="31" spans="1:12">
      <c r="A31" s="65"/>
      <c r="B31" s="84" t="s">
        <v>98</v>
      </c>
      <c r="C31" s="85"/>
      <c r="D31" s="85"/>
      <c r="E31" s="85">
        <v>0</v>
      </c>
      <c r="F31" s="85">
        <v>258</v>
      </c>
      <c r="G31" s="85">
        <v>252</v>
      </c>
      <c r="H31" s="65"/>
      <c r="I31" s="65"/>
      <c r="J31" s="65"/>
      <c r="K31" s="65"/>
      <c r="L31" s="65"/>
    </row>
    <row r="32" spans="1:12">
      <c r="A32" s="65"/>
      <c r="B32" s="82" t="s">
        <v>99</v>
      </c>
      <c r="C32" s="86">
        <v>473</v>
      </c>
      <c r="D32" s="86">
        <v>493</v>
      </c>
      <c r="E32" s="86">
        <v>548</v>
      </c>
      <c r="F32" s="86">
        <v>264</v>
      </c>
      <c r="G32" s="86">
        <v>300</v>
      </c>
      <c r="H32" s="65"/>
      <c r="I32" s="65"/>
      <c r="J32" s="65"/>
      <c r="K32" s="65"/>
      <c r="L32" s="65"/>
    </row>
    <row r="33" spans="1:12">
      <c r="A33" s="65"/>
      <c r="B33" s="84" t="s">
        <v>100</v>
      </c>
      <c r="C33" s="85">
        <v>942</v>
      </c>
      <c r="D33" s="85">
        <v>915</v>
      </c>
      <c r="E33" s="85">
        <v>729</v>
      </c>
      <c r="F33" s="85">
        <v>684</v>
      </c>
      <c r="G33" s="85">
        <v>630</v>
      </c>
      <c r="H33" s="65"/>
      <c r="I33" s="65"/>
      <c r="J33" s="65"/>
      <c r="K33" s="65"/>
      <c r="L33" s="65"/>
    </row>
    <row r="34" spans="1:12">
      <c r="A34" s="65"/>
      <c r="B34" s="82" t="s">
        <v>101</v>
      </c>
      <c r="C34" s="86">
        <v>0</v>
      </c>
      <c r="D34" s="86">
        <v>0</v>
      </c>
      <c r="E34" s="86">
        <v>35</v>
      </c>
      <c r="F34" s="86">
        <v>297</v>
      </c>
      <c r="G34" s="86">
        <v>300</v>
      </c>
      <c r="H34" s="65"/>
      <c r="I34" s="65"/>
      <c r="J34" s="65"/>
      <c r="K34" s="65"/>
      <c r="L34" s="65"/>
    </row>
    <row r="35" spans="1:12">
      <c r="A35" s="65"/>
      <c r="B35" s="82" t="s">
        <v>102</v>
      </c>
      <c r="C35" s="83">
        <v>1669</v>
      </c>
      <c r="D35" s="83">
        <v>2628</v>
      </c>
      <c r="E35" s="83">
        <v>6527</v>
      </c>
      <c r="F35" s="83">
        <v>4221</v>
      </c>
      <c r="G35" s="83">
        <v>3000</v>
      </c>
      <c r="H35" s="65"/>
      <c r="I35" s="65"/>
      <c r="J35" s="65"/>
      <c r="K35" s="65"/>
      <c r="L35" s="65"/>
    </row>
    <row r="36" spans="1:12">
      <c r="A36" s="65"/>
      <c r="B36" s="88" t="s">
        <v>103</v>
      </c>
      <c r="C36" s="89">
        <v>-116</v>
      </c>
      <c r="D36" s="89">
        <v>-137</v>
      </c>
      <c r="E36" s="89">
        <v>1187</v>
      </c>
      <c r="F36" s="89">
        <v>922</v>
      </c>
      <c r="G36" s="89">
        <v>-3831</v>
      </c>
      <c r="H36" s="65"/>
      <c r="I36" s="65"/>
      <c r="J36" s="65"/>
      <c r="K36" s="65"/>
      <c r="L36" s="65"/>
    </row>
    <row r="37" spans="1:12" ht="12" customHeight="1">
      <c r="A37" s="65"/>
      <c r="B37" s="78" t="s">
        <v>104</v>
      </c>
      <c r="C37" s="79"/>
      <c r="D37" s="79"/>
      <c r="E37" s="79"/>
      <c r="F37" s="79"/>
      <c r="G37" s="79"/>
      <c r="H37" s="65"/>
      <c r="I37" s="65"/>
      <c r="J37" s="65"/>
      <c r="K37" s="65"/>
      <c r="L37" s="65"/>
    </row>
    <row r="38" spans="1:12" ht="11.25" customHeight="1">
      <c r="A38" s="65"/>
      <c r="B38" s="78" t="s">
        <v>105</v>
      </c>
      <c r="C38" s="79"/>
      <c r="D38" s="79"/>
      <c r="E38" s="79"/>
      <c r="F38" s="79"/>
      <c r="G38" s="79"/>
      <c r="H38" s="65"/>
      <c r="I38" s="65"/>
      <c r="J38" s="65"/>
      <c r="K38" s="65"/>
      <c r="L38" s="65"/>
    </row>
    <row r="39" spans="1:12" ht="35.25" customHeight="1">
      <c r="A39" s="65"/>
      <c r="B39" s="194" t="s">
        <v>106</v>
      </c>
      <c r="C39" s="194"/>
      <c r="D39" s="194"/>
      <c r="E39" s="194"/>
      <c r="F39" s="194"/>
      <c r="G39" s="194"/>
      <c r="H39" s="65"/>
      <c r="I39" s="65"/>
      <c r="J39" s="65"/>
      <c r="K39" s="65"/>
      <c r="L39" s="65"/>
    </row>
    <row r="40" spans="1:12" ht="10.5" customHeight="1">
      <c r="A40" s="65"/>
      <c r="B40" s="78" t="s">
        <v>107</v>
      </c>
      <c r="C40" s="79"/>
      <c r="D40" s="79"/>
      <c r="E40" s="79"/>
      <c r="F40" s="79"/>
      <c r="G40" s="79"/>
      <c r="H40" s="65"/>
      <c r="I40" s="65"/>
      <c r="J40" s="65"/>
      <c r="K40" s="65"/>
      <c r="L40" s="65"/>
    </row>
    <row r="41" spans="1:12" ht="11.25" customHeight="1">
      <c r="A41" s="65"/>
      <c r="B41" s="78" t="s">
        <v>108</v>
      </c>
      <c r="C41" s="79"/>
      <c r="D41" s="79"/>
      <c r="E41" s="79"/>
      <c r="F41" s="79"/>
      <c r="G41" s="79"/>
      <c r="H41" s="65"/>
      <c r="I41" s="65"/>
      <c r="J41" s="65"/>
      <c r="K41" s="65"/>
      <c r="L41" s="65"/>
    </row>
    <row r="42" spans="1:12" ht="22.5" customHeight="1">
      <c r="A42" s="65"/>
      <c r="B42" s="194" t="s">
        <v>109</v>
      </c>
      <c r="C42" s="194"/>
      <c r="D42" s="194"/>
      <c r="E42" s="194"/>
      <c r="F42" s="194"/>
      <c r="G42" s="194"/>
      <c r="H42" s="65"/>
      <c r="I42" s="65"/>
      <c r="J42" s="65"/>
      <c r="K42" s="65"/>
      <c r="L42" s="65"/>
    </row>
    <row r="43" spans="1:12" ht="11.25" customHeight="1">
      <c r="A43" s="65"/>
      <c r="B43" s="78" t="s">
        <v>110</v>
      </c>
      <c r="C43" s="79"/>
      <c r="D43" s="79"/>
      <c r="E43" s="79"/>
      <c r="F43" s="79"/>
      <c r="G43" s="79"/>
      <c r="H43" s="65"/>
      <c r="I43" s="65"/>
      <c r="J43" s="65"/>
      <c r="K43" s="65"/>
      <c r="L43" s="65"/>
    </row>
    <row r="44" spans="1:12">
      <c r="A44" s="65"/>
      <c r="B44" s="80"/>
      <c r="C44" s="80"/>
      <c r="D44" s="80"/>
      <c r="E44" s="80"/>
      <c r="F44" s="80"/>
      <c r="G44" s="80"/>
      <c r="H44" s="65"/>
      <c r="I44" s="65"/>
      <c r="J44" s="65"/>
      <c r="K44" s="65"/>
      <c r="L44" s="65"/>
    </row>
  </sheetData>
  <mergeCells count="9">
    <mergeCell ref="J8:K8"/>
    <mergeCell ref="J15:K15"/>
    <mergeCell ref="B4:G4"/>
    <mergeCell ref="B39:G39"/>
    <mergeCell ref="B42:G42"/>
    <mergeCell ref="B8:B9"/>
    <mergeCell ref="E8:F8"/>
    <mergeCell ref="B6:G6"/>
    <mergeCell ref="B7:G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I21"/>
  <sheetViews>
    <sheetView workbookViewId="0">
      <selection activeCell="H13" sqref="H13"/>
    </sheetView>
  </sheetViews>
  <sheetFormatPr baseColWidth="10" defaultRowHeight="15"/>
  <cols>
    <col min="1" max="1" width="1.85546875" customWidth="1"/>
    <col min="2" max="2" width="11.28515625" customWidth="1"/>
    <col min="3" max="3" width="17.140625" customWidth="1"/>
    <col min="4" max="4" width="14.42578125" customWidth="1"/>
    <col min="5" max="5" width="16.28515625" customWidth="1"/>
    <col min="6" max="6" width="5.7109375" customWidth="1"/>
    <col min="7" max="7" width="9.140625" customWidth="1"/>
    <col min="8" max="8" width="15.85546875" customWidth="1"/>
    <col min="9" max="9" width="13.7109375" customWidth="1"/>
  </cols>
  <sheetData>
    <row r="1" spans="2:9" ht="30">
      <c r="B1" s="202" t="s">
        <v>133</v>
      </c>
      <c r="C1" s="205" t="s">
        <v>134</v>
      </c>
      <c r="D1" s="206"/>
      <c r="E1" s="207"/>
      <c r="G1" s="121" t="s">
        <v>68</v>
      </c>
      <c r="H1" s="122" t="s">
        <v>157</v>
      </c>
      <c r="I1" s="123" t="s">
        <v>158</v>
      </c>
    </row>
    <row r="2" spans="2:9">
      <c r="B2" s="203"/>
      <c r="C2" s="185" t="s">
        <v>135</v>
      </c>
      <c r="D2" s="185"/>
      <c r="E2" s="208" t="s">
        <v>136</v>
      </c>
      <c r="G2" s="124">
        <v>2005</v>
      </c>
      <c r="H2" s="125">
        <v>0.36305013540880698</v>
      </c>
      <c r="I2" s="126">
        <v>0.63694986459119285</v>
      </c>
    </row>
    <row r="3" spans="2:9" ht="31.5" customHeight="1" thickBot="1">
      <c r="B3" s="204"/>
      <c r="C3" s="109" t="s">
        <v>137</v>
      </c>
      <c r="D3" s="110" t="s">
        <v>138</v>
      </c>
      <c r="E3" s="209"/>
      <c r="G3" s="131">
        <v>2006</v>
      </c>
      <c r="H3" s="132">
        <v>0.35880691548920329</v>
      </c>
      <c r="I3" s="133">
        <v>0.6964935850565066</v>
      </c>
    </row>
    <row r="4" spans="2:9">
      <c r="B4" s="111" t="s">
        <v>139</v>
      </c>
      <c r="C4" s="112">
        <v>1319074</v>
      </c>
      <c r="D4" s="113">
        <v>2252320</v>
      </c>
      <c r="E4" s="114">
        <v>3542172</v>
      </c>
      <c r="G4" s="124">
        <v>2007</v>
      </c>
      <c r="H4" s="125">
        <v>0.34501499289990317</v>
      </c>
      <c r="I4" s="126">
        <v>0.74701386641875434</v>
      </c>
    </row>
    <row r="5" spans="2:9" ht="15.75" thickBot="1">
      <c r="B5" s="111" t="s">
        <v>140</v>
      </c>
      <c r="C5" s="112">
        <v>1297426</v>
      </c>
      <c r="D5" s="113">
        <v>2412709</v>
      </c>
      <c r="E5" s="114">
        <v>3646196</v>
      </c>
      <c r="G5" s="127">
        <v>2008</v>
      </c>
      <c r="H5" s="128">
        <v>0.34527259509869174</v>
      </c>
      <c r="I5" s="129">
        <v>0.82343636230706896</v>
      </c>
    </row>
    <row r="6" spans="2:9">
      <c r="B6" s="111" t="s">
        <v>141</v>
      </c>
      <c r="C6" s="112">
        <v>1360128</v>
      </c>
      <c r="D6" s="113">
        <v>2381609</v>
      </c>
      <c r="E6" s="114">
        <v>3657867</v>
      </c>
      <c r="G6" s="130" t="s">
        <v>156</v>
      </c>
      <c r="H6" s="65"/>
      <c r="I6" s="65"/>
    </row>
    <row r="7" spans="2:9">
      <c r="B7" s="111" t="s">
        <v>142</v>
      </c>
      <c r="C7" s="112">
        <v>1418878</v>
      </c>
      <c r="D7" s="113">
        <v>2419458</v>
      </c>
      <c r="E7" s="114">
        <v>3599725</v>
      </c>
    </row>
    <row r="8" spans="2:9">
      <c r="B8" s="111" t="s">
        <v>143</v>
      </c>
      <c r="C8" s="112">
        <v>1374067</v>
      </c>
      <c r="D8" s="113">
        <v>2450701</v>
      </c>
      <c r="E8" s="114">
        <v>3756844</v>
      </c>
    </row>
    <row r="9" spans="2:9">
      <c r="B9" s="111" t="s">
        <v>144</v>
      </c>
      <c r="C9" s="112">
        <v>1366145</v>
      </c>
      <c r="D9" s="113">
        <v>2527530</v>
      </c>
      <c r="E9" s="114">
        <v>3870607</v>
      </c>
    </row>
    <row r="10" spans="2:9">
      <c r="B10" s="111" t="s">
        <v>145</v>
      </c>
      <c r="C10" s="112">
        <v>1322684</v>
      </c>
      <c r="D10" s="113">
        <v>2637906</v>
      </c>
      <c r="E10" s="114">
        <v>3884377</v>
      </c>
    </row>
    <row r="11" spans="2:9">
      <c r="B11" s="111" t="s">
        <v>146</v>
      </c>
      <c r="C11" s="112">
        <v>1269549</v>
      </c>
      <c r="D11" s="113">
        <v>2734873</v>
      </c>
      <c r="E11" s="114">
        <v>3901359</v>
      </c>
    </row>
    <row r="12" spans="2:9">
      <c r="B12" s="111" t="s">
        <v>147</v>
      </c>
      <c r="C12" s="112">
        <v>1208589</v>
      </c>
      <c r="D12" s="113">
        <v>2795992</v>
      </c>
      <c r="E12" s="114">
        <v>4018003</v>
      </c>
    </row>
    <row r="13" spans="2:9">
      <c r="B13" s="111" t="s">
        <v>148</v>
      </c>
      <c r="C13" s="112">
        <v>1271318</v>
      </c>
      <c r="D13" s="113">
        <v>2715178</v>
      </c>
      <c r="E13" s="114">
        <v>3965254</v>
      </c>
    </row>
    <row r="14" spans="2:9">
      <c r="B14" s="111" t="s">
        <v>149</v>
      </c>
      <c r="C14" s="112">
        <v>1377284</v>
      </c>
      <c r="D14" s="113">
        <v>2669104</v>
      </c>
      <c r="E14" s="114">
        <v>3964804</v>
      </c>
    </row>
    <row r="15" spans="2:9">
      <c r="B15" s="111" t="s">
        <v>150</v>
      </c>
      <c r="C15" s="112">
        <v>1270284</v>
      </c>
      <c r="D15" s="113">
        <v>2921548</v>
      </c>
      <c r="E15" s="114">
        <v>4026259</v>
      </c>
    </row>
    <row r="16" spans="2:9">
      <c r="B16" s="111" t="s">
        <v>151</v>
      </c>
      <c r="C16" s="112">
        <v>1375833</v>
      </c>
      <c r="D16" s="113">
        <v>2859758</v>
      </c>
      <c r="E16" s="114">
        <v>4606355</v>
      </c>
    </row>
    <row r="17" spans="2:5">
      <c r="B17" s="111" t="s">
        <v>152</v>
      </c>
      <c r="C17" s="112">
        <v>1311293</v>
      </c>
      <c r="D17" s="113">
        <v>2989594</v>
      </c>
      <c r="E17" s="114">
        <v>4475052</v>
      </c>
    </row>
    <row r="18" spans="2:5">
      <c r="B18" s="111" t="s">
        <v>153</v>
      </c>
      <c r="C18" s="112">
        <v>1196287</v>
      </c>
      <c r="D18" s="113">
        <v>3201179</v>
      </c>
      <c r="E18" s="114">
        <v>4582438</v>
      </c>
    </row>
    <row r="19" spans="2:5">
      <c r="B19" s="111" t="s">
        <v>154</v>
      </c>
      <c r="C19" s="112">
        <v>1247891</v>
      </c>
      <c r="D19" s="113">
        <v>3187053</v>
      </c>
      <c r="E19" s="114">
        <v>4614279</v>
      </c>
    </row>
    <row r="20" spans="2:5" ht="15.75" thickBot="1">
      <c r="B20" s="115" t="s">
        <v>155</v>
      </c>
      <c r="C20" s="116">
        <v>1484916</v>
      </c>
      <c r="D20" s="117">
        <v>2807185</v>
      </c>
      <c r="E20" s="118">
        <v>4758178</v>
      </c>
    </row>
    <row r="21" spans="2:5">
      <c r="B21" s="119" t="s">
        <v>156</v>
      </c>
      <c r="C21" s="120"/>
      <c r="D21" s="80"/>
      <c r="E21" s="80"/>
    </row>
  </sheetData>
  <mergeCells count="4">
    <mergeCell ref="B1:B3"/>
    <mergeCell ref="C1:E1"/>
    <mergeCell ref="C2:D2"/>
    <mergeCell ref="E2:E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I21"/>
  <sheetViews>
    <sheetView tabSelected="1" workbookViewId="0">
      <selection activeCell="I21" sqref="I21"/>
    </sheetView>
  </sheetViews>
  <sheetFormatPr baseColWidth="10" defaultRowHeight="15"/>
  <cols>
    <col min="1" max="1" width="5" customWidth="1"/>
    <col min="3" max="3" width="16.7109375" customWidth="1"/>
    <col min="5" max="5" width="16.85546875" customWidth="1"/>
    <col min="6" max="6" width="6.140625" customWidth="1"/>
    <col min="8" max="8" width="14.7109375" customWidth="1"/>
    <col min="9" max="9" width="14" customWidth="1"/>
  </cols>
  <sheetData>
    <row r="1" spans="2:9" ht="16.5" thickBot="1">
      <c r="B1" s="210" t="s">
        <v>159</v>
      </c>
      <c r="C1" s="211"/>
      <c r="D1" s="211"/>
      <c r="E1" s="212"/>
    </row>
    <row r="2" spans="2:9" ht="33" customHeight="1">
      <c r="B2" s="213" t="s">
        <v>133</v>
      </c>
      <c r="C2" s="81" t="s">
        <v>160</v>
      </c>
      <c r="D2" s="195" t="s">
        <v>161</v>
      </c>
      <c r="E2" s="208" t="s">
        <v>162</v>
      </c>
      <c r="G2" s="121" t="s">
        <v>68</v>
      </c>
      <c r="H2" s="121" t="s">
        <v>164</v>
      </c>
      <c r="I2" s="121" t="s">
        <v>132</v>
      </c>
    </row>
    <row r="3" spans="2:9">
      <c r="B3" s="214"/>
      <c r="C3" s="134" t="s">
        <v>163</v>
      </c>
      <c r="D3" s="215"/>
      <c r="E3" s="216"/>
      <c r="G3" s="144">
        <v>2005</v>
      </c>
      <c r="H3" s="145">
        <v>-0.11500059322752022</v>
      </c>
      <c r="I3" s="146">
        <v>0.88499940677247979</v>
      </c>
    </row>
    <row r="4" spans="2:9">
      <c r="B4" s="135" t="s">
        <v>139</v>
      </c>
      <c r="C4" s="136">
        <f t="shared" ref="C4:C20" si="0">+D4-E4</f>
        <v>-29223.100799999665</v>
      </c>
      <c r="D4" s="137">
        <v>3542172.1734000002</v>
      </c>
      <c r="E4" s="138">
        <v>3571395.2741999999</v>
      </c>
      <c r="G4" s="144">
        <v>2006</v>
      </c>
      <c r="H4" s="147">
        <v>-7.0078058499162751E-2</v>
      </c>
      <c r="I4" s="148">
        <v>0.92992194150083729</v>
      </c>
    </row>
    <row r="5" spans="2:9">
      <c r="B5" s="135" t="s">
        <v>140</v>
      </c>
      <c r="C5" s="136">
        <f t="shared" si="0"/>
        <v>-63939.615899999626</v>
      </c>
      <c r="D5" s="137">
        <v>3646196.0559</v>
      </c>
      <c r="E5" s="138">
        <v>3710135.6717999997</v>
      </c>
      <c r="G5" s="144">
        <v>2007</v>
      </c>
      <c r="H5" s="145">
        <v>-6.3717545632194283E-2</v>
      </c>
      <c r="I5" s="146">
        <v>0.93628245436780566</v>
      </c>
    </row>
    <row r="6" spans="2:9" ht="15.75" thickBot="1">
      <c r="B6" s="135" t="s">
        <v>141</v>
      </c>
      <c r="C6" s="136">
        <f t="shared" si="0"/>
        <v>-83870.169299999718</v>
      </c>
      <c r="D6" s="137">
        <v>3657867.5301000001</v>
      </c>
      <c r="E6" s="138">
        <v>3741737.6993999998</v>
      </c>
      <c r="G6" s="149">
        <v>2008</v>
      </c>
      <c r="H6" s="150">
        <v>0.19863901689082958</v>
      </c>
      <c r="I6" s="151">
        <v>0.80136098310917037</v>
      </c>
    </row>
    <row r="7" spans="2:9">
      <c r="B7" s="135" t="s">
        <v>142</v>
      </c>
      <c r="C7" s="136">
        <f t="shared" si="0"/>
        <v>-238610.90789999999</v>
      </c>
      <c r="D7" s="137">
        <v>3599725.7357999999</v>
      </c>
      <c r="E7" s="138">
        <v>3838336.6436999999</v>
      </c>
      <c r="G7" s="130" t="s">
        <v>156</v>
      </c>
    </row>
    <row r="8" spans="2:9">
      <c r="B8" s="135" t="s">
        <v>143</v>
      </c>
      <c r="C8" s="136">
        <f t="shared" si="0"/>
        <v>-67925.076600000262</v>
      </c>
      <c r="D8" s="137">
        <v>3756844.3179000001</v>
      </c>
      <c r="E8" s="138">
        <v>3824769.3945000004</v>
      </c>
    </row>
    <row r="9" spans="2:9">
      <c r="B9" s="135" t="s">
        <v>144</v>
      </c>
      <c r="C9" s="136">
        <f t="shared" si="0"/>
        <v>-23068.873499999754</v>
      </c>
      <c r="D9" s="137">
        <v>3870607.0674000001</v>
      </c>
      <c r="E9" s="138">
        <v>3893675.9408999998</v>
      </c>
    </row>
    <row r="10" spans="2:9">
      <c r="B10" s="135" t="s">
        <v>145</v>
      </c>
      <c r="C10" s="136">
        <f t="shared" si="0"/>
        <v>-76213.404899999965</v>
      </c>
      <c r="D10" s="137">
        <v>3884377.977</v>
      </c>
      <c r="E10" s="138">
        <v>3960591.3818999999</v>
      </c>
    </row>
    <row r="11" spans="2:9">
      <c r="B11" s="135" t="s">
        <v>146</v>
      </c>
      <c r="C11" s="136">
        <f t="shared" si="0"/>
        <v>-103062.99540000036</v>
      </c>
      <c r="D11" s="137">
        <v>3901359.7878</v>
      </c>
      <c r="E11" s="138">
        <v>4004422.7832000004</v>
      </c>
    </row>
    <row r="12" spans="2:9">
      <c r="B12" s="135" t="s">
        <v>147</v>
      </c>
      <c r="C12" s="136">
        <f t="shared" si="0"/>
        <v>13421.003699999768</v>
      </c>
      <c r="D12" s="137">
        <v>4018003.0320000001</v>
      </c>
      <c r="E12" s="138">
        <v>4004582.0283000004</v>
      </c>
    </row>
    <row r="13" spans="2:9">
      <c r="B13" s="135" t="s">
        <v>148</v>
      </c>
      <c r="C13" s="136">
        <f t="shared" si="0"/>
        <v>-21242.429699999746</v>
      </c>
      <c r="D13" s="137">
        <v>3965254.9884000001</v>
      </c>
      <c r="E13" s="138">
        <v>3986497.4180999999</v>
      </c>
    </row>
    <row r="14" spans="2:9">
      <c r="B14" s="135" t="s">
        <v>149</v>
      </c>
      <c r="C14" s="136">
        <f t="shared" si="0"/>
        <v>-81585.489599999972</v>
      </c>
      <c r="D14" s="137">
        <v>3964804.3355999999</v>
      </c>
      <c r="E14" s="138">
        <v>4046389.8251999998</v>
      </c>
    </row>
    <row r="15" spans="2:9">
      <c r="B15" s="135" t="s">
        <v>150</v>
      </c>
      <c r="C15" s="136">
        <f t="shared" si="0"/>
        <v>-165572.65529999975</v>
      </c>
      <c r="D15" s="137">
        <v>4026259.9446</v>
      </c>
      <c r="E15" s="138">
        <v>4191832.5998999998</v>
      </c>
    </row>
    <row r="16" spans="2:9">
      <c r="B16" s="135" t="s">
        <v>151</v>
      </c>
      <c r="C16" s="136">
        <f t="shared" si="0"/>
        <v>370763.75820000004</v>
      </c>
      <c r="D16" s="137">
        <v>4606355.1782999998</v>
      </c>
      <c r="E16" s="138">
        <v>4235591.4200999998</v>
      </c>
    </row>
    <row r="17" spans="2:5">
      <c r="B17" s="135" t="s">
        <v>152</v>
      </c>
      <c r="C17" s="136">
        <f t="shared" si="0"/>
        <v>174164.30759999994</v>
      </c>
      <c r="D17" s="137">
        <v>4475052.7185000004</v>
      </c>
      <c r="E17" s="138">
        <v>4300888.4109000005</v>
      </c>
    </row>
    <row r="18" spans="2:5">
      <c r="B18" s="135" t="s">
        <v>153</v>
      </c>
      <c r="C18" s="136">
        <f t="shared" si="0"/>
        <v>184971.30840000045</v>
      </c>
      <c r="D18" s="137">
        <v>4582438.0809000004</v>
      </c>
      <c r="E18" s="138">
        <v>4397466.7725</v>
      </c>
    </row>
    <row r="19" spans="2:5">
      <c r="B19" s="135" t="s">
        <v>154</v>
      </c>
      <c r="C19" s="136">
        <f t="shared" si="0"/>
        <v>179334.89850000013</v>
      </c>
      <c r="D19" s="137">
        <v>4614279.5177999996</v>
      </c>
      <c r="E19" s="138">
        <v>4434944.6192999994</v>
      </c>
    </row>
    <row r="20" spans="2:5" ht="15.75" thickBot="1">
      <c r="B20" s="139" t="s">
        <v>155</v>
      </c>
      <c r="C20" s="140">
        <f t="shared" si="0"/>
        <v>466076.82540000044</v>
      </c>
      <c r="D20" s="141">
        <v>4758178.59</v>
      </c>
      <c r="E20" s="142">
        <v>4292101.7645999994</v>
      </c>
    </row>
    <row r="21" spans="2:5">
      <c r="B21" s="143" t="s">
        <v>156</v>
      </c>
      <c r="C21" s="65"/>
      <c r="D21" s="65"/>
      <c r="E21" s="65"/>
    </row>
  </sheetData>
  <mergeCells count="4">
    <mergeCell ref="B1:E1"/>
    <mergeCell ref="B2:B3"/>
    <mergeCell ref="D2:D3"/>
    <mergeCell ref="E2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Dev 50% Fondo</vt:lpstr>
      <vt:lpstr>Portafolio de Inversiones</vt:lpstr>
      <vt:lpstr>Inv del Fondo</vt:lpstr>
      <vt:lpstr>Presupuesto 2009</vt:lpstr>
      <vt:lpstr>Hipo 1</vt:lpstr>
      <vt:lpstr>Hipo 2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silgivar</cp:lastModifiedBy>
  <dcterms:created xsi:type="dcterms:W3CDTF">2009-07-16T14:00:41Z</dcterms:created>
  <dcterms:modified xsi:type="dcterms:W3CDTF">2010-06-07T17:09:16Z</dcterms:modified>
</cp:coreProperties>
</file>