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885" windowHeight="4050" tabRatio="936" firstSheet="16" activeTab="21"/>
  </bookViews>
  <sheets>
    <sheet name="Agua de mar" sheetId="1" r:id="rId1"/>
    <sheet name="pan.20" sheetId="2" r:id="rId2"/>
    <sheet name="pan.curva" sheetId="3" r:id="rId3"/>
    <sheet name="pan.No4" sheetId="4" r:id="rId4"/>
    <sheet name="vel.carb." sheetId="5" r:id="rId5"/>
    <sheet name="cl.p.no.20" sheetId="6" r:id="rId6"/>
    <sheet name="CL, P.NO.4" sheetId="7" r:id="rId7"/>
    <sheet name="CL,PAN.CURVA" sheetId="8" r:id="rId8"/>
    <sheet name="Cl, pno20" sheetId="9" r:id="rId9"/>
    <sheet name="cl, pan.no.4" sheetId="10" r:id="rId10"/>
    <sheet name="CL, PAN.CURVA" sheetId="11" r:id="rId11"/>
    <sheet name="sul,p.no.201" sheetId="12" r:id="rId12"/>
    <sheet name="SUL,NO.4" sheetId="13" r:id="rId13"/>
    <sheet name="SUL,CURVA" sheetId="14" r:id="rId14"/>
    <sheet name="so3, altura" sheetId="15" r:id="rId15"/>
    <sheet name="POT,P.20,C.IN" sheetId="16" r:id="rId16"/>
    <sheet name="pot, c.in.,20" sheetId="17" r:id="rId17"/>
    <sheet name="PAN,20,C.F." sheetId="18" r:id="rId18"/>
    <sheet name="N.4,POT,CFI" sheetId="19" r:id="rId19"/>
    <sheet name="Gráfico1" sheetId="20" r:id="rId20"/>
    <sheet name="CURVA,POT,C.F.I." sheetId="21" r:id="rId21"/>
    <sheet name="hormigon" sheetId="22" r:id="rId22"/>
    <sheet name="Hoja3" sheetId="23" r:id="rId23"/>
  </sheets>
  <definedNames/>
  <calcPr fullCalcOnLoad="1"/>
</workbook>
</file>

<file path=xl/sharedStrings.xml><?xml version="1.0" encoding="utf-8"?>
<sst xmlns="http://schemas.openxmlformats.org/spreadsheetml/2006/main" count="1052" uniqueCount="262">
  <si>
    <t xml:space="preserve"> </t>
  </si>
  <si>
    <t>Resultados pH</t>
  </si>
  <si>
    <t>No.</t>
  </si>
  <si>
    <t>Muestras</t>
  </si>
  <si>
    <t>Nivel de</t>
  </si>
  <si>
    <t>Marea</t>
  </si>
  <si>
    <t>pH</t>
  </si>
  <si>
    <t>MB</t>
  </si>
  <si>
    <t xml:space="preserve">MA </t>
  </si>
  <si>
    <t>PROMEDIO</t>
  </si>
  <si>
    <t>Promedio</t>
  </si>
  <si>
    <t>PROMEDIO TOTAL</t>
  </si>
  <si>
    <t>INSPECCIÓN TÉCNICA</t>
  </si>
  <si>
    <t>Fecha: 20-05-03</t>
  </si>
  <si>
    <t>Temp. Promedio: 29</t>
  </si>
  <si>
    <t>Responsable: Sr. Jimmy González A.</t>
  </si>
  <si>
    <t>Resultados salinidad y densidad del agua de mar</t>
  </si>
  <si>
    <t>Salinidad</t>
  </si>
  <si>
    <t>Densidad</t>
  </si>
  <si>
    <t>gr/ml</t>
  </si>
  <si>
    <t>Kg/m3</t>
  </si>
  <si>
    <t>Porcentaje de Cloruros en AGUA DE MAR</t>
  </si>
  <si>
    <t>Proporción de Cl</t>
  </si>
  <si>
    <t>ppm</t>
  </si>
  <si>
    <t>Consumo AgNO3</t>
  </si>
  <si>
    <t>ml</t>
  </si>
  <si>
    <t>N</t>
  </si>
  <si>
    <t>AgNO3</t>
  </si>
  <si>
    <t>Meq. Cl</t>
  </si>
  <si>
    <t>Volumen muestra</t>
  </si>
  <si>
    <t>Sulfatos en Agua de Mar</t>
  </si>
  <si>
    <t>Proporción de SO4</t>
  </si>
  <si>
    <t>Df en</t>
  </si>
  <si>
    <t>gramos</t>
  </si>
  <si>
    <t>constante</t>
  </si>
  <si>
    <t>muestra</t>
  </si>
  <si>
    <t>gr/l</t>
  </si>
  <si>
    <t>PROMEDIO TOTAL (ppm o mg/l)</t>
  </si>
  <si>
    <t>RESISTIVIDAD DEL AGUA DE MAR</t>
  </si>
  <si>
    <t>R</t>
  </si>
  <si>
    <t>(Ohm)</t>
  </si>
  <si>
    <t>Fecha: 20-06-03</t>
  </si>
  <si>
    <t>W cm</t>
  </si>
  <si>
    <t>D cm</t>
  </si>
  <si>
    <t>L cm</t>
  </si>
  <si>
    <t>p</t>
  </si>
  <si>
    <t>( Ohm - cm)</t>
  </si>
  <si>
    <t xml:space="preserve">PROMEDIO TOTAL </t>
  </si>
  <si>
    <t>T.amb.: 29</t>
  </si>
  <si>
    <t>HR &gt; 80 %</t>
  </si>
  <si>
    <t>Pantalla No. 20</t>
  </si>
  <si>
    <t>Fecha de Inspección: 26-06-03</t>
  </si>
  <si>
    <t>Ubicación de Pantalla: Lado Sur</t>
  </si>
  <si>
    <t>Dimensiones: 4300 x 1800 x 700</t>
  </si>
  <si>
    <t xml:space="preserve">Ubicación de  Muestra: Lado Interior - </t>
  </si>
  <si>
    <t>Ver plano No. Xx</t>
  </si>
  <si>
    <t>Muestra</t>
  </si>
  <si>
    <t xml:space="preserve">Profundidad </t>
  </si>
  <si>
    <t>(cm)</t>
  </si>
  <si>
    <t>RESULTADOS CLORUROS Y SULFATOS</t>
  </si>
  <si>
    <t>1*</t>
  </si>
  <si>
    <t>0 - 1</t>
  </si>
  <si>
    <t>Conc. de Cl</t>
  </si>
  <si>
    <t>(%)</t>
  </si>
  <si>
    <t xml:space="preserve">Consumo </t>
  </si>
  <si>
    <t>de AgNO3</t>
  </si>
  <si>
    <t>Norm.</t>
  </si>
  <si>
    <t>Milieq.</t>
  </si>
  <si>
    <t>Cl</t>
  </si>
  <si>
    <t>Peso de</t>
  </si>
  <si>
    <t>(gr)</t>
  </si>
  <si>
    <t>(cc)</t>
  </si>
  <si>
    <t>(% / cem)</t>
  </si>
  <si>
    <t>2*</t>
  </si>
  <si>
    <t>Conc. de SO4</t>
  </si>
  <si>
    <t>Df peso</t>
  </si>
  <si>
    <t>Peso crisol</t>
  </si>
  <si>
    <t>vacio (gr)</t>
  </si>
  <si>
    <t>con muestra</t>
  </si>
  <si>
    <t>gr</t>
  </si>
  <si>
    <t>Conc. De SO3</t>
  </si>
  <si>
    <t>Prof.</t>
  </si>
  <si>
    <t>Cota</t>
  </si>
  <si>
    <t>MSNR</t>
  </si>
  <si>
    <t>MSNR:Metros sobre el nivel de referencia</t>
  </si>
  <si>
    <t>CARA FRONTAL</t>
  </si>
  <si>
    <t>CARA INTERIOR</t>
  </si>
  <si>
    <t>0-100</t>
  </si>
  <si>
    <t>100-300</t>
  </si>
  <si>
    <t>300-600</t>
  </si>
  <si>
    <t>CARA LATERAL DERECHA</t>
  </si>
  <si>
    <t>CARA LATERAL IZQUIERDA</t>
  </si>
  <si>
    <t>Pantalla No. 4</t>
  </si>
  <si>
    <t>Ubicación de Pantalla: Lado Norte</t>
  </si>
  <si>
    <t>CARA INTERIOR - IZQUIERDA</t>
  </si>
  <si>
    <t>PANTALLA 20</t>
  </si>
  <si>
    <t>PANTALLA 4</t>
  </si>
  <si>
    <t>Pantalla Curva Frontal Izquierda</t>
  </si>
  <si>
    <t>Fecha de Inspección: (09-14)/07/03</t>
  </si>
  <si>
    <t>Fecha de Inspección: (18-23)/07/03</t>
  </si>
  <si>
    <t>Ubicación de Pantalla: Lado Oeste</t>
  </si>
  <si>
    <t xml:space="preserve">CARA INTERIOR </t>
  </si>
  <si>
    <t>CONTENIDO DE SULFATOS</t>
  </si>
  <si>
    <t>(% / CEM)</t>
  </si>
  <si>
    <t>PANTALLA curva</t>
  </si>
  <si>
    <t>ULTRASONIDO</t>
  </si>
  <si>
    <t>Ensayo</t>
  </si>
  <si>
    <t>t</t>
  </si>
  <si>
    <t>(us)</t>
  </si>
  <si>
    <t>L</t>
  </si>
  <si>
    <t>(mm)</t>
  </si>
  <si>
    <t>V</t>
  </si>
  <si>
    <t>(m/s)</t>
  </si>
  <si>
    <t>Gk</t>
  </si>
  <si>
    <t>(N/mm2)</t>
  </si>
  <si>
    <t>PANTALLA CURVA FRONTAL IZQUIERDA</t>
  </si>
  <si>
    <t>PANTALLA No. 4 - LADO NORTE</t>
  </si>
  <si>
    <t>PANTALLA No. 5 - LADO SUR</t>
  </si>
  <si>
    <t xml:space="preserve">CARA SUPERIOR </t>
  </si>
  <si>
    <t>CARA SUPERIOR</t>
  </si>
  <si>
    <t>300*</t>
  </si>
  <si>
    <t>PANTALLA No. 1 - LADO NORTE</t>
  </si>
  <si>
    <t>PANTALLA No. 20 - LADO SUR</t>
  </si>
  <si>
    <t>CARBONATACIÓN</t>
  </si>
  <si>
    <t>Fecha de Inspección: (21-23)/06/03</t>
  </si>
  <si>
    <t>Coloración</t>
  </si>
  <si>
    <t>Observada</t>
  </si>
  <si>
    <t>Observación</t>
  </si>
  <si>
    <t xml:space="preserve">Existe carbonato CO3, </t>
  </si>
  <si>
    <t xml:space="preserve">Nada de CO2 libre, </t>
  </si>
  <si>
    <t xml:space="preserve">Nada de alcalinidad </t>
  </si>
  <si>
    <t>caústica OH.</t>
  </si>
  <si>
    <t>9.0 - 8.2</t>
  </si>
  <si>
    <t>Rojo Púrpura</t>
  </si>
  <si>
    <t>&gt; 9.8</t>
  </si>
  <si>
    <t>Nada de Bicarbonato</t>
  </si>
  <si>
    <t>HCO3, Nada de Dióxido</t>
  </si>
  <si>
    <t>de Carbono CO2.</t>
  </si>
  <si>
    <t>PANTALLA No. 20 - LADO SUR, PANTALLA No.4 - LADO NORTE</t>
  </si>
  <si>
    <t>POTENCIALES DE CORROSIÓN</t>
  </si>
  <si>
    <t xml:space="preserve">Cota </t>
  </si>
  <si>
    <t>Observaciones</t>
  </si>
  <si>
    <t>POT. Vs</t>
  </si>
  <si>
    <t>Cu/CuSO4</t>
  </si>
  <si>
    <t>Fecha de Inspección: (01-06)/07/03</t>
  </si>
  <si>
    <t>Porcentaje &lt; 0.1% ?</t>
  </si>
  <si>
    <t>NO</t>
  </si>
  <si>
    <t>SI</t>
  </si>
  <si>
    <t>HR &gt; 70 %</t>
  </si>
  <si>
    <t xml:space="preserve">Porcentaje </t>
  </si>
  <si>
    <t>SO3 &lt; 3.5% ?</t>
  </si>
  <si>
    <t>Observ.</t>
  </si>
  <si>
    <t xml:space="preserve">Calidad del </t>
  </si>
  <si>
    <t>Hormigón</t>
  </si>
  <si>
    <t xml:space="preserve">Durabilidad </t>
  </si>
  <si>
    <t>del Hormigón</t>
  </si>
  <si>
    <t>(Mpa)</t>
  </si>
  <si>
    <t>Durable</t>
  </si>
  <si>
    <t>Alto</t>
  </si>
  <si>
    <t>Normal</t>
  </si>
  <si>
    <t>Baja</t>
  </si>
  <si>
    <t>Alta</t>
  </si>
  <si>
    <t>Nota: * Medición Indirecta</t>
  </si>
  <si>
    <t>CALCULO DE AVANCE DE CARBONATACION</t>
  </si>
  <si>
    <t xml:space="preserve">Espesor </t>
  </si>
  <si>
    <t>X</t>
  </si>
  <si>
    <t xml:space="preserve">Tiempo de </t>
  </si>
  <si>
    <t xml:space="preserve">t </t>
  </si>
  <si>
    <t>(años)</t>
  </si>
  <si>
    <t>Constante de</t>
  </si>
  <si>
    <t>K</t>
  </si>
  <si>
    <t>(mm/año^0.5)</t>
  </si>
  <si>
    <t>Recubrimiento</t>
  </si>
  <si>
    <t>Tiempo de</t>
  </si>
  <si>
    <t>(años).</t>
  </si>
  <si>
    <t>Carbonat.</t>
  </si>
  <si>
    <t>Armadura</t>
  </si>
  <si>
    <t>Espesor de</t>
  </si>
  <si>
    <t>0-7</t>
  </si>
  <si>
    <t>Carbonatado</t>
  </si>
  <si>
    <t>Carbonatación</t>
  </si>
  <si>
    <t>Rosado a rojo purpura</t>
  </si>
  <si>
    <t xml:space="preserve">Riesgo de </t>
  </si>
  <si>
    <t>Alto, &gt; 90%</t>
  </si>
  <si>
    <t>Intermedio</t>
  </si>
  <si>
    <t>Bajo, 10%</t>
  </si>
  <si>
    <t xml:space="preserve">Corrosión </t>
  </si>
  <si>
    <t xml:space="preserve">Resistividad </t>
  </si>
  <si>
    <t>del Suelo</t>
  </si>
  <si>
    <t>(Ohm-cm)</t>
  </si>
  <si>
    <t>Agresividad</t>
  </si>
  <si>
    <t>gggg</t>
  </si>
  <si>
    <t>Fecha de Inspección: (1-23)/07/03</t>
  </si>
  <si>
    <t>PANTALLA CURVA FRONTAL IZQUIERDA - LADO OESTE</t>
  </si>
  <si>
    <t>Fecha de Inspección: (01-20)/07/03</t>
  </si>
  <si>
    <t>CONDICIÓN</t>
  </si>
  <si>
    <t xml:space="preserve">POTENCIAL </t>
  </si>
  <si>
    <t>OBSERVACIONES</t>
  </si>
  <si>
    <t xml:space="preserve">RIESGO DE </t>
  </si>
  <si>
    <t>DAÑO</t>
  </si>
  <si>
    <t>ESTADO PASIVO</t>
  </si>
  <si>
    <t>0.200 a -0.200</t>
  </si>
  <si>
    <t>Ausencia de Cl</t>
  </si>
  <si>
    <t>pH &gt; 12.5</t>
  </si>
  <si>
    <t>H2O (HR)</t>
  </si>
  <si>
    <t>Despreciable</t>
  </si>
  <si>
    <t>CORROSIÓN</t>
  </si>
  <si>
    <t>LOCALIZADA</t>
  </si>
  <si>
    <t>0.200 a 0.600</t>
  </si>
  <si>
    <t>Cl, O2, H2O</t>
  </si>
  <si>
    <t>(HR)</t>
  </si>
  <si>
    <t>UNIFORME</t>
  </si>
  <si>
    <t>0.150 a 0.600</t>
  </si>
  <si>
    <t>O2, H2O, (HR)</t>
  </si>
  <si>
    <t xml:space="preserve">Moderado </t>
  </si>
  <si>
    <t>O2, Seco, (HR)</t>
  </si>
  <si>
    <t>Bajo</t>
  </si>
  <si>
    <t>Cl Elevado, H2O</t>
  </si>
  <si>
    <t>ó Carbonatado</t>
  </si>
  <si>
    <t>H2O, (HR)</t>
  </si>
  <si>
    <t>&lt; -0.600</t>
  </si>
  <si>
    <t xml:space="preserve">CORROSIÓN </t>
  </si>
  <si>
    <t>Cl, H2O</t>
  </si>
  <si>
    <t>(sin O2)</t>
  </si>
  <si>
    <t>(mV)</t>
  </si>
  <si>
    <t>0.200 a -0.150</t>
  </si>
  <si>
    <t>0.400 a 0.600</t>
  </si>
  <si>
    <t>(C. F.)</t>
  </si>
  <si>
    <t>(C. L. D.)</t>
  </si>
  <si>
    <t>(C. L. I.)</t>
  </si>
  <si>
    <t>(C. IN.)</t>
  </si>
  <si>
    <t>C. IN. : CARA INTERIOR</t>
  </si>
  <si>
    <t>C.F: CARA FRONTAL</t>
  </si>
  <si>
    <t>C.L.D.: CARA LATERAL DERECHA</t>
  </si>
  <si>
    <t>CL.I.: CARA LATERAL IZQUIERDA</t>
  </si>
  <si>
    <t>Fecha de Inspección: 23-25/06/03</t>
  </si>
  <si>
    <t>Fecha de Inspección: (07-09)/07/03</t>
  </si>
  <si>
    <t>Fecha de Inspección: (10-12)/07/03</t>
  </si>
  <si>
    <t>(C. IN. I.)</t>
  </si>
  <si>
    <t>(C. IN. D.)</t>
  </si>
  <si>
    <t>(C. F. I.)</t>
  </si>
  <si>
    <t>(C. F. D.)</t>
  </si>
  <si>
    <t>muestras</t>
  </si>
  <si>
    <t>v</t>
  </si>
  <si>
    <t>m/s</t>
  </si>
  <si>
    <t>calidad</t>
  </si>
  <si>
    <t>grafico</t>
  </si>
  <si>
    <t>cf</t>
  </si>
  <si>
    <t>cld</t>
  </si>
  <si>
    <t>cli</t>
  </si>
  <si>
    <t>no 20</t>
  </si>
  <si>
    <t>n 4</t>
  </si>
  <si>
    <t>curva</t>
  </si>
  <si>
    <t>c.in.</t>
  </si>
  <si>
    <t>c.in.i</t>
  </si>
  <si>
    <t>c.l.d.</t>
  </si>
  <si>
    <t>c.l.i.</t>
  </si>
  <si>
    <t>CARA FRONTAL - DERECHA</t>
  </si>
  <si>
    <t>cfd</t>
  </si>
  <si>
    <t>Temp. Amb.: 29</t>
  </si>
  <si>
    <t>POT. Vs.</t>
  </si>
  <si>
    <t>mV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</si>
</sst>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3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4.75"/>
      <name val="Arial"/>
      <family val="0"/>
    </font>
    <font>
      <sz val="9.7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.75"/>
      <color indexed="8"/>
      <name val="Arial"/>
      <family val="2"/>
    </font>
    <font>
      <sz val="6.75"/>
      <name val="Arial"/>
      <family val="2"/>
    </font>
    <font>
      <b/>
      <sz val="6.75"/>
      <name val="Arial"/>
      <family val="2"/>
    </font>
    <font>
      <sz val="10.25"/>
      <name val="Arial"/>
      <family val="0"/>
    </font>
    <font>
      <b/>
      <sz val="9.5"/>
      <name val="Arial"/>
      <family val="2"/>
    </font>
    <font>
      <sz val="9.25"/>
      <name val="Arial"/>
      <family val="0"/>
    </font>
    <font>
      <b/>
      <sz val="8.75"/>
      <name val="Arial"/>
      <family val="2"/>
    </font>
    <font>
      <sz val="9"/>
      <name val="Arial"/>
      <family val="2"/>
    </font>
    <font>
      <sz val="8.2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7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sz val="5.25"/>
      <name val="Arial"/>
      <family val="2"/>
    </font>
    <font>
      <b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16" fontId="2" fillId="0" borderId="12" xfId="0" applyNumberFormat="1" applyFont="1" applyBorder="1" applyAlignment="1">
      <alignment/>
    </xf>
    <xf numFmtId="16" fontId="2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1" fillId="0" borderId="13" xfId="0" applyFont="1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275"/>
          <c:w val="0.77925"/>
          <c:h val="0.8825"/>
        </c:manualLayout>
      </c:layout>
      <c:lineChart>
        <c:grouping val="standard"/>
        <c:varyColors val="0"/>
        <c:ser>
          <c:idx val="0"/>
          <c:order val="0"/>
          <c:tx>
            <c:v>Ensayos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hormigon!$I$209:$I$216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hormigon!$J$209:$J$216</c:f>
              <c:numCache>
                <c:ptCount val="8"/>
                <c:pt idx="0">
                  <c:v>4710</c:v>
                </c:pt>
                <c:pt idx="1">
                  <c:v>4620</c:v>
                </c:pt>
                <c:pt idx="2">
                  <c:v>3570</c:v>
                </c:pt>
                <c:pt idx="3">
                  <c:v>4550</c:v>
                </c:pt>
                <c:pt idx="4">
                  <c:v>4581</c:v>
                </c:pt>
                <c:pt idx="5">
                  <c:v>3460</c:v>
                </c:pt>
                <c:pt idx="6">
                  <c:v>3590</c:v>
                </c:pt>
                <c:pt idx="7">
                  <c:v>3930</c:v>
                </c:pt>
              </c:numCache>
            </c:numRef>
          </c:val>
          <c:smooth val="0"/>
        </c:ser>
        <c:ser>
          <c:idx val="1"/>
          <c:order val="1"/>
          <c:tx>
            <c:v>Deficiente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hormigon!$K$209:$K$216</c:f>
              <c:numCache>
                <c:ptCount val="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</c:numCache>
            </c:numRef>
          </c:val>
          <c:smooth val="0"/>
        </c:ser>
        <c:ser>
          <c:idx val="2"/>
          <c:order val="2"/>
          <c:tx>
            <c:v>Normal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hormigon!$L$209:$L$216</c:f>
              <c:numCache>
                <c:ptCount val="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</c:numCache>
            </c:numRef>
          </c:val>
          <c:smooth val="0"/>
        </c:ser>
        <c:ser>
          <c:idx val="3"/>
          <c:order val="3"/>
          <c:tx>
            <c:v>Alta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hormigon!$M$209:$M$216</c:f>
              <c:numCache>
                <c:ptCount val="8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</c:numCache>
            </c:numRef>
          </c:val>
          <c:smooth val="0"/>
        </c:ser>
        <c:ser>
          <c:idx val="4"/>
          <c:order val="4"/>
          <c:tx>
            <c:v>Durable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Ref>
              <c:f>hormigon!$N$209:$N$216</c:f>
              <c:numCache>
                <c:ptCount val="8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Velocidad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989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475"/>
          <c:w val="0.94875"/>
          <c:h val="0.86475"/>
        </c:manualLayout>
      </c:layout>
      <c:lineChart>
        <c:grouping val="standard"/>
        <c:varyColors val="0"/>
        <c:ser>
          <c:idx val="0"/>
          <c:order val="0"/>
          <c:tx>
            <c:v>Zona Atmosférica: +2.40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hormigon!$A$34:$A$36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hormigon!$D$54:$D$56</c:f>
              <c:numCache>
                <c:ptCount val="3"/>
                <c:pt idx="0">
                  <c:v>1.110461081181497</c:v>
                </c:pt>
                <c:pt idx="1">
                  <c:v>0.723154</c:v>
                </c:pt>
                <c:pt idx="2">
                  <c:v>0.381245</c:v>
                </c:pt>
              </c:numCache>
            </c:numRef>
          </c:val>
          <c:smooth val="0"/>
        </c:ser>
        <c:ser>
          <c:idx val="1"/>
          <c:order val="1"/>
          <c:tx>
            <c:v>Zona Secado y Humedecimiento: +0.90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hormigon!$A$34:$A$36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hormigon!$D$57:$D$59</c:f>
              <c:numCache>
                <c:ptCount val="3"/>
                <c:pt idx="0">
                  <c:v>1.2351816113303924</c:v>
                </c:pt>
                <c:pt idx="1">
                  <c:v>0.73866780529462</c:v>
                </c:pt>
                <c:pt idx="2">
                  <c:v>0.421354</c:v>
                </c:pt>
              </c:numCache>
            </c:numRef>
          </c:val>
          <c:smooth val="0"/>
        </c:ser>
        <c:ser>
          <c:idx val="2"/>
          <c:order val="2"/>
          <c:tx>
            <c:v>Límite de Cloruros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hormigon!$A$34:$A$36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hormigon!$M$22:$M$24</c:f>
              <c:numCach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</c:ser>
        <c:marker val="1"/>
        <c:axId val="23824227"/>
        <c:axId val="13091452"/>
      </c:lineChart>
      <c:cat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Muestras</a:t>
                </a:r>
              </a:p>
            </c:rich>
          </c:tx>
          <c:layout>
            <c:manualLayout>
              <c:xMode val="factor"/>
              <c:yMode val="factor"/>
              <c:x val="0.007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Cloruros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4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1"/>
          <c:y val="0.0335"/>
          <c:w val="0.703"/>
          <c:h val="0.0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765"/>
          <c:w val="0.94"/>
          <c:h val="0.8295"/>
        </c:manualLayout>
      </c:layout>
      <c:lineChart>
        <c:grouping val="standard"/>
        <c:varyColors val="0"/>
        <c:ser>
          <c:idx val="0"/>
          <c:order val="0"/>
          <c:tx>
            <c:v>C.IN.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hormigon!$I$21:$I$25</c:f>
              <c:numCache>
                <c:ptCount val="5"/>
                <c:pt idx="0">
                  <c:v>0.75777</c:v>
                </c:pt>
                <c:pt idx="1">
                  <c:v>0.75777</c:v>
                </c:pt>
                <c:pt idx="2">
                  <c:v>0.33258</c:v>
                </c:pt>
                <c:pt idx="3">
                  <c:v>0.10777</c:v>
                </c:pt>
              </c:numCache>
            </c:numRef>
          </c:val>
          <c:smooth val="0"/>
        </c:ser>
        <c:ser>
          <c:idx val="1"/>
          <c:order val="1"/>
          <c:tx>
            <c:v>C.F.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hormigon!$J$21:$J$25</c:f>
              <c:numCache>
                <c:ptCount val="5"/>
                <c:pt idx="0">
                  <c:v>0.82024</c:v>
                </c:pt>
                <c:pt idx="1">
                  <c:v>0.8202365</c:v>
                </c:pt>
                <c:pt idx="2">
                  <c:v>0.423568</c:v>
                </c:pt>
                <c:pt idx="3">
                  <c:v>0.18564214</c:v>
                </c:pt>
              </c:numCache>
            </c:numRef>
          </c:val>
          <c:smooth val="0"/>
        </c:ser>
        <c:ser>
          <c:idx val="2"/>
          <c:order val="2"/>
          <c:tx>
            <c:v>C.L.D.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hormigon!$K$131:$K$135</c:f>
              <c:numCache>
                <c:ptCount val="5"/>
                <c:pt idx="0">
                  <c:v>1.47375</c:v>
                </c:pt>
                <c:pt idx="1">
                  <c:v>1.47375</c:v>
                </c:pt>
                <c:pt idx="2">
                  <c:v>1.32814</c:v>
                </c:pt>
                <c:pt idx="3">
                  <c:v>0.43923</c:v>
                </c:pt>
              </c:numCache>
            </c:numRef>
          </c:val>
          <c:smooth val="0"/>
        </c:ser>
        <c:ser>
          <c:idx val="3"/>
          <c:order val="3"/>
          <c:tx>
            <c:v>C.L.I.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hormigon!$L$131:$L$135</c:f>
              <c:numCache>
                <c:ptCount val="5"/>
                <c:pt idx="0">
                  <c:v>1.42474</c:v>
                </c:pt>
                <c:pt idx="1">
                  <c:v>1.42474</c:v>
                </c:pt>
                <c:pt idx="2">
                  <c:v>1.31979</c:v>
                </c:pt>
                <c:pt idx="3">
                  <c:v>0.45598</c:v>
                </c:pt>
              </c:numCache>
            </c:numRef>
          </c:val>
          <c:smooth val="0"/>
        </c:ser>
        <c:ser>
          <c:idx val="4"/>
          <c:order val="4"/>
          <c:tx>
            <c:v>Límite de Sulfatos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hormigon!$M$131:$M$135</c:f>
              <c:numCach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SO3 / Cem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3275"/>
          <c:y val="0.04025"/>
          <c:w val="0.54775"/>
          <c:h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8225"/>
          <c:w val="0.9415"/>
          <c:h val="0.822"/>
        </c:manualLayout>
      </c:layout>
      <c:lineChart>
        <c:grouping val="standard"/>
        <c:varyColors val="0"/>
        <c:ser>
          <c:idx val="0"/>
          <c:order val="0"/>
          <c:tx>
            <c:v>C.IN.I.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hormigon!$H$28:$H$32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hormigon!$I$28:$I$32</c:f>
              <c:numCache>
                <c:ptCount val="5"/>
                <c:pt idx="0">
                  <c:v>1.14336</c:v>
                </c:pt>
                <c:pt idx="1">
                  <c:v>1.14336</c:v>
                </c:pt>
                <c:pt idx="2">
                  <c:v>0.70354</c:v>
                </c:pt>
                <c:pt idx="3">
                  <c:v>0.49336</c:v>
                </c:pt>
              </c:numCache>
            </c:numRef>
          </c:val>
          <c:smooth val="0"/>
        </c:ser>
        <c:ser>
          <c:idx val="1"/>
          <c:order val="1"/>
          <c:tx>
            <c:v>C.F.D.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hormigon!$H$28:$H$32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hormigon!$J$28:$J$32</c:f>
              <c:numCache>
                <c:ptCount val="5"/>
                <c:pt idx="0">
                  <c:v>1.251325</c:v>
                </c:pt>
                <c:pt idx="1">
                  <c:v>1.251325</c:v>
                </c:pt>
                <c:pt idx="2">
                  <c:v>0.812546</c:v>
                </c:pt>
                <c:pt idx="3">
                  <c:v>0.564212</c:v>
                </c:pt>
              </c:numCache>
            </c:numRef>
          </c:val>
          <c:smooth val="0"/>
        </c:ser>
        <c:ser>
          <c:idx val="2"/>
          <c:order val="2"/>
          <c:tx>
            <c:v>C.L.D.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hormigon!$H$28:$H$32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hormigon!$K$138:$K$142</c:f>
              <c:numCache>
                <c:ptCount val="5"/>
                <c:pt idx="0">
                  <c:v>1.44728</c:v>
                </c:pt>
                <c:pt idx="1">
                  <c:v>1.44728</c:v>
                </c:pt>
                <c:pt idx="2">
                  <c:v>0.88272</c:v>
                </c:pt>
                <c:pt idx="3">
                  <c:v>0.71384</c:v>
                </c:pt>
              </c:numCache>
            </c:numRef>
          </c:val>
          <c:smooth val="0"/>
        </c:ser>
        <c:ser>
          <c:idx val="3"/>
          <c:order val="3"/>
          <c:tx>
            <c:v>C.L.I.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hormigon!$H$28:$H$32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hormigon!$L$138:$L$142</c:f>
              <c:numCache>
                <c:ptCount val="5"/>
                <c:pt idx="0">
                  <c:v>1.46327</c:v>
                </c:pt>
                <c:pt idx="1">
                  <c:v>1.46327</c:v>
                </c:pt>
                <c:pt idx="2">
                  <c:v>0.84633</c:v>
                </c:pt>
                <c:pt idx="3">
                  <c:v>0.71069</c:v>
                </c:pt>
              </c:numCache>
            </c:numRef>
          </c:val>
          <c:smooth val="0"/>
        </c:ser>
        <c:ser>
          <c:idx val="4"/>
          <c:order val="4"/>
          <c:tx>
            <c:v>Límite de Sulfatos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hormigon!$H$28:$H$32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hormigon!$M$138:$M$142</c:f>
              <c:numCach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(cm)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SO3 / Cem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55"/>
          <c:y val="0.03575"/>
          <c:w val="0.621"/>
          <c:h val="0.0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8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C.IN.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hormigon!$I$35:$I$39</c:f>
              <c:numCache>
                <c:ptCount val="5"/>
                <c:pt idx="0">
                  <c:v>1.23518</c:v>
                </c:pt>
                <c:pt idx="1">
                  <c:v>1.23518</c:v>
                </c:pt>
                <c:pt idx="2">
                  <c:v>0.73867</c:v>
                </c:pt>
                <c:pt idx="3">
                  <c:v>0.42135</c:v>
                </c:pt>
              </c:numCache>
            </c:numRef>
          </c:val>
          <c:smooth val="0"/>
        </c:ser>
        <c:ser>
          <c:idx val="1"/>
          <c:order val="1"/>
          <c:tx>
            <c:v>C.F.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hormigon!$J$35:$J$39</c:f>
              <c:numCache>
                <c:ptCount val="5"/>
                <c:pt idx="0">
                  <c:v>1.25315</c:v>
                </c:pt>
                <c:pt idx="1">
                  <c:v>1.25315</c:v>
                </c:pt>
                <c:pt idx="2">
                  <c:v>0.823144</c:v>
                </c:pt>
                <c:pt idx="3">
                  <c:v>0.482154</c:v>
                </c:pt>
              </c:numCache>
            </c:numRef>
          </c:val>
          <c:smooth val="0"/>
        </c:ser>
        <c:ser>
          <c:idx val="2"/>
          <c:order val="2"/>
          <c:tx>
            <c:v>C.L.D.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hormigon!$K$145:$K$149</c:f>
              <c:numCache>
                <c:ptCount val="5"/>
                <c:pt idx="0">
                  <c:v>1.44728</c:v>
                </c:pt>
                <c:pt idx="1">
                  <c:v>1.44728</c:v>
                </c:pt>
                <c:pt idx="2">
                  <c:v>1.1838</c:v>
                </c:pt>
                <c:pt idx="3">
                  <c:v>0.48452</c:v>
                </c:pt>
              </c:numCache>
            </c:numRef>
          </c:val>
          <c:smooth val="0"/>
        </c:ser>
        <c:ser>
          <c:idx val="3"/>
          <c:order val="3"/>
          <c:tx>
            <c:v>C.L.I.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hormigon!$L$145:$L$149</c:f>
              <c:numCache>
                <c:ptCount val="5"/>
                <c:pt idx="0">
                  <c:v>1.44082</c:v>
                </c:pt>
                <c:pt idx="1">
                  <c:v>1.44082</c:v>
                </c:pt>
                <c:pt idx="2">
                  <c:v>1.1789</c:v>
                </c:pt>
                <c:pt idx="3">
                  <c:v>0.50793</c:v>
                </c:pt>
              </c:numCache>
            </c:numRef>
          </c:val>
          <c:smooth val="0"/>
        </c:ser>
        <c:ser>
          <c:idx val="4"/>
          <c:order val="4"/>
          <c:tx>
            <c:v>Límite de Sulfatos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hormigon!$M$138:$M$142</c:f>
              <c:numCach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SO3 / Cem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65"/>
          <c:y val="0.03575"/>
          <c:w val="0.55825"/>
          <c:h val="0.0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81"/>
          <c:w val="0.951"/>
          <c:h val="0.85725"/>
        </c:manualLayout>
      </c:layout>
      <c:lineChart>
        <c:grouping val="standard"/>
        <c:varyColors val="0"/>
        <c:ser>
          <c:idx val="0"/>
          <c:order val="0"/>
          <c:tx>
            <c:v>Zona Atmosférica: +2.40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hormigon!$A$157:$A$159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hormigon!$E$157:$E$159</c:f>
              <c:numCache>
                <c:ptCount val="3"/>
                <c:pt idx="0">
                  <c:v>0.6080185501433564</c:v>
                </c:pt>
                <c:pt idx="1">
                  <c:v>0.31511807228915667</c:v>
                </c:pt>
                <c:pt idx="2">
                  <c:v>0.13560084337349398</c:v>
                </c:pt>
              </c:numCache>
            </c:numRef>
          </c:val>
          <c:smooth val="0"/>
        </c:ser>
        <c:ser>
          <c:idx val="1"/>
          <c:order val="1"/>
          <c:tx>
            <c:v>Zona Secado y Humedecimiento: +0.90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hormigon!$A$157:$A$159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hormigon!$D$160:$D$162</c:f>
              <c:numCache>
                <c:ptCount val="3"/>
                <c:pt idx="0">
                  <c:v>1.1658973763640583</c:v>
                </c:pt>
                <c:pt idx="1">
                  <c:v>0.7029888983774552</c:v>
                </c:pt>
                <c:pt idx="2">
                  <c:v>0.3215487</c:v>
                </c:pt>
              </c:numCache>
            </c:numRef>
          </c:val>
          <c:smooth val="0"/>
        </c:ser>
        <c:ser>
          <c:idx val="2"/>
          <c:order val="2"/>
          <c:tx>
            <c:v>Límite de Sulfatos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hormigon!$A$157:$A$159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hormigon!$M$131:$M$133</c:f>
              <c:numCache>
                <c:ptCount val="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</c:numCache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Muestras</a:t>
                </a:r>
              </a:p>
            </c:rich>
          </c:tx>
          <c:layout>
            <c:manualLayout>
              <c:xMode val="factor"/>
              <c:yMode val="factor"/>
              <c:x val="0.009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Sulfatos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65"/>
          <c:y val="0.03125"/>
          <c:w val="0.63275"/>
          <c:h val="0.0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685"/>
          <c:w val="0.94725"/>
          <c:h val="0.767"/>
        </c:manualLayout>
      </c:layout>
      <c:lineChart>
        <c:grouping val="standard"/>
        <c:varyColors val="0"/>
        <c:ser>
          <c:idx val="0"/>
          <c:order val="0"/>
          <c:tx>
            <c:v>+0.600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hormigon!$C$313:$C$318</c:f>
              <c:numCache>
                <c:ptCount val="6"/>
                <c:pt idx="0">
                  <c:v>-462</c:v>
                </c:pt>
                <c:pt idx="1">
                  <c:v>-480</c:v>
                </c:pt>
                <c:pt idx="2">
                  <c:v>-483</c:v>
                </c:pt>
                <c:pt idx="3">
                  <c:v>-482</c:v>
                </c:pt>
                <c:pt idx="4">
                  <c:v>-485</c:v>
                </c:pt>
                <c:pt idx="5">
                  <c:v>-482</c:v>
                </c:pt>
              </c:numCache>
            </c:numRef>
          </c:val>
          <c:smooth val="0"/>
        </c:ser>
        <c:ser>
          <c:idx val="1"/>
          <c:order val="1"/>
          <c:tx>
            <c:v>+0.900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hormigon!$C$319:$C$324</c:f>
              <c:numCache>
                <c:ptCount val="6"/>
                <c:pt idx="0">
                  <c:v>-450</c:v>
                </c:pt>
                <c:pt idx="1">
                  <c:v>-470</c:v>
                </c:pt>
                <c:pt idx="2">
                  <c:v>-441</c:v>
                </c:pt>
                <c:pt idx="3">
                  <c:v>-445</c:v>
                </c:pt>
                <c:pt idx="4">
                  <c:v>-452</c:v>
                </c:pt>
                <c:pt idx="5">
                  <c:v>-350</c:v>
                </c:pt>
              </c:numCache>
            </c:numRef>
          </c:val>
          <c:smooth val="0"/>
        </c:ser>
        <c:ser>
          <c:idx val="2"/>
          <c:order val="2"/>
          <c:tx>
            <c:v>+1.200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hormigon!$C$325:$C$330</c:f>
              <c:numCache>
                <c:ptCount val="6"/>
                <c:pt idx="0">
                  <c:v>-307</c:v>
                </c:pt>
                <c:pt idx="1">
                  <c:v>-300</c:v>
                </c:pt>
                <c:pt idx="2">
                  <c:v>-328</c:v>
                </c:pt>
                <c:pt idx="3">
                  <c:v>-325</c:v>
                </c:pt>
                <c:pt idx="4">
                  <c:v>-311</c:v>
                </c:pt>
                <c:pt idx="5">
                  <c:v>-303</c:v>
                </c:pt>
              </c:numCache>
            </c:numRef>
          </c:val>
          <c:smooth val="0"/>
        </c:ser>
        <c:ser>
          <c:idx val="3"/>
          <c:order val="3"/>
          <c:tx>
            <c:v>+1.500 MSNR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hormigon!$C$331:$C$336</c:f>
              <c:numCache>
                <c:ptCount val="6"/>
                <c:pt idx="0">
                  <c:v>-264</c:v>
                </c:pt>
                <c:pt idx="1">
                  <c:v>-255</c:v>
                </c:pt>
                <c:pt idx="2">
                  <c:v>-275</c:v>
                </c:pt>
                <c:pt idx="3">
                  <c:v>-276</c:v>
                </c:pt>
                <c:pt idx="4">
                  <c:v>-268</c:v>
                </c:pt>
                <c:pt idx="5">
                  <c:v>-275</c:v>
                </c:pt>
              </c:numCache>
            </c:numRef>
          </c:val>
          <c:smooth val="0"/>
        </c:ser>
        <c:ser>
          <c:idx val="4"/>
          <c:order val="4"/>
          <c:tx>
            <c:v>+1.800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hormigon!$C$337:$C$342</c:f>
              <c:numCache>
                <c:ptCount val="6"/>
                <c:pt idx="0">
                  <c:v>-272</c:v>
                </c:pt>
                <c:pt idx="1">
                  <c:v>-291</c:v>
                </c:pt>
                <c:pt idx="2">
                  <c:v>-268</c:v>
                </c:pt>
                <c:pt idx="3">
                  <c:v>-275</c:v>
                </c:pt>
                <c:pt idx="4">
                  <c:v>-254</c:v>
                </c:pt>
                <c:pt idx="5">
                  <c:v>-272</c:v>
                </c:pt>
              </c:numCache>
            </c:numRef>
          </c:val>
          <c:smooth val="0"/>
        </c:ser>
        <c:ser>
          <c:idx val="5"/>
          <c:order val="5"/>
          <c:tx>
            <c:v>+2.100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hormigon!$C$343:$C$348</c:f>
              <c:numCache>
                <c:ptCount val="6"/>
                <c:pt idx="0">
                  <c:v>-270</c:v>
                </c:pt>
                <c:pt idx="1">
                  <c:v>-265</c:v>
                </c:pt>
                <c:pt idx="2">
                  <c:v>-269</c:v>
                </c:pt>
                <c:pt idx="3">
                  <c:v>-290</c:v>
                </c:pt>
                <c:pt idx="4">
                  <c:v>-268</c:v>
                </c:pt>
                <c:pt idx="5">
                  <c:v>-283</c:v>
                </c:pt>
              </c:numCache>
            </c:numRef>
          </c:val>
          <c:smooth val="0"/>
        </c:ser>
        <c:ser>
          <c:idx val="6"/>
          <c:order val="6"/>
          <c:tx>
            <c:v>+2.400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hormigon!$C$349:$C$354</c:f>
              <c:numCache>
                <c:ptCount val="6"/>
                <c:pt idx="0">
                  <c:v>-194</c:v>
                </c:pt>
                <c:pt idx="1">
                  <c:v>-188</c:v>
                </c:pt>
                <c:pt idx="2">
                  <c:v>-214</c:v>
                </c:pt>
                <c:pt idx="3">
                  <c:v>-215</c:v>
                </c:pt>
                <c:pt idx="4">
                  <c:v>-267</c:v>
                </c:pt>
                <c:pt idx="5">
                  <c:v>-149</c:v>
                </c:pt>
              </c:numCache>
            </c:numRef>
          </c:val>
          <c:smooth val="0"/>
        </c:ser>
        <c:ser>
          <c:idx val="7"/>
          <c:order val="7"/>
          <c:tx>
            <c:v>+2.700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hormigon!$C$355:$C$360</c:f>
              <c:numCache>
                <c:ptCount val="6"/>
                <c:pt idx="0">
                  <c:v>-196</c:v>
                </c:pt>
                <c:pt idx="1">
                  <c:v>-103</c:v>
                </c:pt>
                <c:pt idx="2">
                  <c:v>-220</c:v>
                </c:pt>
                <c:pt idx="3">
                  <c:v>-263</c:v>
                </c:pt>
                <c:pt idx="4">
                  <c:v>-255</c:v>
                </c:pt>
                <c:pt idx="5">
                  <c:v>-171</c:v>
                </c:pt>
              </c:numCache>
            </c:numRef>
          </c:val>
          <c:smooth val="0"/>
        </c:ser>
        <c:ser>
          <c:idx val="8"/>
          <c:order val="8"/>
          <c:tx>
            <c:v>+3.000 MSNR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hormigon!$C$361:$C$366</c:f>
              <c:numCache>
                <c:ptCount val="6"/>
                <c:pt idx="0">
                  <c:v>-202</c:v>
                </c:pt>
                <c:pt idx="1">
                  <c:v>-193</c:v>
                </c:pt>
                <c:pt idx="2">
                  <c:v>-261</c:v>
                </c:pt>
                <c:pt idx="3">
                  <c:v>-153</c:v>
                </c:pt>
              </c:numCache>
            </c:numRef>
          </c:val>
          <c:smooth val="0"/>
        </c:ser>
        <c:ser>
          <c:idx val="9"/>
          <c:order val="9"/>
          <c:tx>
            <c:v>+3.300 MSNR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hormigon!$C$367:$C$372</c:f>
              <c:numCache>
                <c:ptCount val="6"/>
                <c:pt idx="0">
                  <c:v>-213</c:v>
                </c:pt>
                <c:pt idx="1">
                  <c:v>-215</c:v>
                </c:pt>
                <c:pt idx="2">
                  <c:v>-227</c:v>
                </c:pt>
                <c:pt idx="3">
                  <c:v>-210</c:v>
                </c:pt>
              </c:numCache>
            </c:numRef>
          </c:val>
          <c:smooth val="0"/>
        </c:ser>
        <c:ser>
          <c:idx val="10"/>
          <c:order val="10"/>
          <c:tx>
            <c:v>Baja Probabilidad Corrosiva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hormigon!$H$313:$H$318</c:f>
              <c:numCache>
                <c:ptCount val="6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  <c:pt idx="5">
                  <c:v>-200</c:v>
                </c:pt>
              </c:numCache>
            </c:numRef>
          </c:val>
          <c:smooth val="0"/>
        </c:ser>
        <c:ser>
          <c:idx val="11"/>
          <c:order val="11"/>
          <c:tx>
            <c:v>Intermedia Probabilidad Corrosiva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hormigon!$I$313:$I$318</c:f>
              <c:numCache>
                <c:ptCount val="6"/>
                <c:pt idx="0">
                  <c:v>-350</c:v>
                </c:pt>
                <c:pt idx="1">
                  <c:v>-350</c:v>
                </c:pt>
                <c:pt idx="2">
                  <c:v>-350</c:v>
                </c:pt>
                <c:pt idx="3">
                  <c:v>-350</c:v>
                </c:pt>
                <c:pt idx="4">
                  <c:v>-350</c:v>
                </c:pt>
                <c:pt idx="5">
                  <c:v>-350</c:v>
                </c:pt>
              </c:numCache>
            </c:numRef>
          </c:val>
          <c:smooth val="0"/>
        </c:ser>
        <c:ser>
          <c:idx val="12"/>
          <c:order val="12"/>
          <c:tx>
            <c:v>Alta Probabilidad Corrosiva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hormigon!$J$313:$J$318</c:f>
              <c:numCache>
                <c:ptCount val="6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  <c:pt idx="5">
                  <c:v>-600</c:v>
                </c:pt>
              </c:numCache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3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Potencial vs E. Cu/CuSO4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0312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5825"/>
          <c:w val="0.95075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+0.600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hormigon!$C$313:$C$318</c:f>
              <c:numCache>
                <c:ptCount val="6"/>
                <c:pt idx="0">
                  <c:v>-462</c:v>
                </c:pt>
                <c:pt idx="1">
                  <c:v>-480</c:v>
                </c:pt>
                <c:pt idx="2">
                  <c:v>-483</c:v>
                </c:pt>
                <c:pt idx="3">
                  <c:v>-482</c:v>
                </c:pt>
                <c:pt idx="4">
                  <c:v>-485</c:v>
                </c:pt>
                <c:pt idx="5">
                  <c:v>-482</c:v>
                </c:pt>
              </c:numCache>
            </c:numRef>
          </c:yVal>
          <c:smooth val="0"/>
        </c:ser>
        <c:ser>
          <c:idx val="1"/>
          <c:order val="1"/>
          <c:tx>
            <c:v>+0.900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hormigon!$C$319:$C$324</c:f>
              <c:numCache>
                <c:ptCount val="6"/>
                <c:pt idx="0">
                  <c:v>-450</c:v>
                </c:pt>
                <c:pt idx="1">
                  <c:v>-470</c:v>
                </c:pt>
                <c:pt idx="2">
                  <c:v>-441</c:v>
                </c:pt>
                <c:pt idx="3">
                  <c:v>-445</c:v>
                </c:pt>
                <c:pt idx="4">
                  <c:v>-452</c:v>
                </c:pt>
                <c:pt idx="5">
                  <c:v>-350</c:v>
                </c:pt>
              </c:numCache>
            </c:numRef>
          </c:yVal>
          <c:smooth val="0"/>
        </c:ser>
        <c:ser>
          <c:idx val="2"/>
          <c:order val="2"/>
          <c:tx>
            <c:v>+1.200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hormigon!$C$325:$C$330</c:f>
              <c:numCache>
                <c:ptCount val="6"/>
                <c:pt idx="0">
                  <c:v>-307</c:v>
                </c:pt>
                <c:pt idx="1">
                  <c:v>-300</c:v>
                </c:pt>
                <c:pt idx="2">
                  <c:v>-328</c:v>
                </c:pt>
                <c:pt idx="3">
                  <c:v>-325</c:v>
                </c:pt>
                <c:pt idx="4">
                  <c:v>-311</c:v>
                </c:pt>
                <c:pt idx="5">
                  <c:v>-303</c:v>
                </c:pt>
              </c:numCache>
            </c:numRef>
          </c:yVal>
          <c:smooth val="0"/>
        </c:ser>
        <c:ser>
          <c:idx val="3"/>
          <c:order val="3"/>
          <c:tx>
            <c:v>+1.500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hormigon!$C$331:$C$336</c:f>
              <c:numCache>
                <c:ptCount val="6"/>
                <c:pt idx="0">
                  <c:v>-264</c:v>
                </c:pt>
                <c:pt idx="1">
                  <c:v>-255</c:v>
                </c:pt>
                <c:pt idx="2">
                  <c:v>-275</c:v>
                </c:pt>
                <c:pt idx="3">
                  <c:v>-276</c:v>
                </c:pt>
                <c:pt idx="4">
                  <c:v>-268</c:v>
                </c:pt>
                <c:pt idx="5">
                  <c:v>-275</c:v>
                </c:pt>
              </c:numCache>
            </c:numRef>
          </c:yVal>
          <c:smooth val="0"/>
        </c:ser>
        <c:ser>
          <c:idx val="4"/>
          <c:order val="4"/>
          <c:tx>
            <c:v>+1.800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hormigon!$C$337:$C$342</c:f>
              <c:numCache>
                <c:ptCount val="6"/>
                <c:pt idx="0">
                  <c:v>-272</c:v>
                </c:pt>
                <c:pt idx="1">
                  <c:v>-291</c:v>
                </c:pt>
                <c:pt idx="2">
                  <c:v>-268</c:v>
                </c:pt>
                <c:pt idx="3">
                  <c:v>-275</c:v>
                </c:pt>
                <c:pt idx="4">
                  <c:v>-254</c:v>
                </c:pt>
                <c:pt idx="5">
                  <c:v>-272</c:v>
                </c:pt>
              </c:numCache>
            </c:numRef>
          </c:yVal>
          <c:smooth val="0"/>
        </c:ser>
        <c:ser>
          <c:idx val="5"/>
          <c:order val="5"/>
          <c:tx>
            <c:v>+2.100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hormigon!$C$343:$C$348</c:f>
              <c:numCache>
                <c:ptCount val="6"/>
                <c:pt idx="0">
                  <c:v>-270</c:v>
                </c:pt>
                <c:pt idx="1">
                  <c:v>-265</c:v>
                </c:pt>
                <c:pt idx="2">
                  <c:v>-269</c:v>
                </c:pt>
                <c:pt idx="3">
                  <c:v>-290</c:v>
                </c:pt>
                <c:pt idx="4">
                  <c:v>-268</c:v>
                </c:pt>
                <c:pt idx="5">
                  <c:v>-283</c:v>
                </c:pt>
              </c:numCache>
            </c:numRef>
          </c:yVal>
          <c:smooth val="0"/>
        </c:ser>
        <c:ser>
          <c:idx val="6"/>
          <c:order val="6"/>
          <c:tx>
            <c:v>+2.400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hormigon!$C$349:$C$354</c:f>
              <c:numCache>
                <c:ptCount val="6"/>
                <c:pt idx="0">
                  <c:v>-194</c:v>
                </c:pt>
                <c:pt idx="1">
                  <c:v>-188</c:v>
                </c:pt>
                <c:pt idx="2">
                  <c:v>-214</c:v>
                </c:pt>
                <c:pt idx="3">
                  <c:v>-215</c:v>
                </c:pt>
                <c:pt idx="4">
                  <c:v>-267</c:v>
                </c:pt>
                <c:pt idx="5">
                  <c:v>-149</c:v>
                </c:pt>
              </c:numCache>
            </c:numRef>
          </c:yVal>
          <c:smooth val="0"/>
        </c:ser>
        <c:ser>
          <c:idx val="7"/>
          <c:order val="7"/>
          <c:tx>
            <c:v>+2.700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hormigon!$C$355:$C$360</c:f>
              <c:numCache>
                <c:ptCount val="6"/>
                <c:pt idx="0">
                  <c:v>-196</c:v>
                </c:pt>
                <c:pt idx="1">
                  <c:v>-103</c:v>
                </c:pt>
                <c:pt idx="2">
                  <c:v>-220</c:v>
                </c:pt>
                <c:pt idx="3">
                  <c:v>-263</c:v>
                </c:pt>
                <c:pt idx="4">
                  <c:v>-255</c:v>
                </c:pt>
                <c:pt idx="5">
                  <c:v>-171</c:v>
                </c:pt>
              </c:numCache>
            </c:numRef>
          </c:yVal>
          <c:smooth val="0"/>
        </c:ser>
        <c:ser>
          <c:idx val="8"/>
          <c:order val="8"/>
          <c:tx>
            <c:v>+3.000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hormigon!$C$361:$C$366</c:f>
              <c:numCache>
                <c:ptCount val="6"/>
                <c:pt idx="0">
                  <c:v>-202</c:v>
                </c:pt>
                <c:pt idx="1">
                  <c:v>-193</c:v>
                </c:pt>
                <c:pt idx="2">
                  <c:v>-261</c:v>
                </c:pt>
                <c:pt idx="3">
                  <c:v>-153</c:v>
                </c:pt>
              </c:numCache>
            </c:numRef>
          </c:yVal>
          <c:smooth val="0"/>
        </c:ser>
        <c:ser>
          <c:idx val="9"/>
          <c:order val="9"/>
          <c:tx>
            <c:v>+3.300 MSNR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hormigon!$C$367:$C$372</c:f>
              <c:numCache>
                <c:ptCount val="6"/>
                <c:pt idx="0">
                  <c:v>-213</c:v>
                </c:pt>
                <c:pt idx="1">
                  <c:v>-215</c:v>
                </c:pt>
                <c:pt idx="2">
                  <c:v>-227</c:v>
                </c:pt>
                <c:pt idx="3">
                  <c:v>-210</c:v>
                </c:pt>
              </c:numCache>
            </c:numRef>
          </c:yVal>
          <c:smooth val="0"/>
        </c:ser>
        <c:ser>
          <c:idx val="10"/>
          <c:order val="10"/>
          <c:tx>
            <c:v>Baja Probabilidad Corrosiva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hormigon!$H$313:$H$318</c:f>
              <c:numCache>
                <c:ptCount val="6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  <c:pt idx="5">
                  <c:v>-200</c:v>
                </c:pt>
              </c:numCache>
            </c:numRef>
          </c:yVal>
          <c:smooth val="0"/>
        </c:ser>
        <c:ser>
          <c:idx val="11"/>
          <c:order val="11"/>
          <c:tx>
            <c:v>Intermedia Probabilidad Corrosiva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hormigon!$I$313:$I$318</c:f>
              <c:numCache>
                <c:ptCount val="6"/>
                <c:pt idx="0">
                  <c:v>-350</c:v>
                </c:pt>
                <c:pt idx="1">
                  <c:v>-350</c:v>
                </c:pt>
                <c:pt idx="2">
                  <c:v>-350</c:v>
                </c:pt>
                <c:pt idx="3">
                  <c:v>-350</c:v>
                </c:pt>
                <c:pt idx="4">
                  <c:v>-350</c:v>
                </c:pt>
                <c:pt idx="5">
                  <c:v>-350</c:v>
                </c:pt>
              </c:numCache>
            </c:numRef>
          </c:yVal>
          <c:smooth val="0"/>
        </c:ser>
        <c:ser>
          <c:idx val="12"/>
          <c:order val="12"/>
          <c:tx>
            <c:v>Alta Probabilidad Corrosiva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hormigon!$J$313:$J$318</c:f>
              <c:numCache>
                <c:ptCount val="6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  <c:pt idx="5">
                  <c:v>-600</c:v>
                </c:pt>
              </c:numCache>
            </c:numRef>
          </c:yVal>
          <c:smooth val="0"/>
        </c:ser>
        <c:axId val="32029983"/>
        <c:axId val="19834392"/>
      </c:scatterChart>
      <c:val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7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crossBetween val="midCat"/>
        <c:dispUnits/>
      </c:val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Potencial vs E. Cu/CuSO4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68"/>
          <c:w val="0.94375"/>
          <c:h val="0.7695"/>
        </c:manualLayout>
      </c:layout>
      <c:lineChart>
        <c:grouping val="standard"/>
        <c:varyColors val="0"/>
        <c:ser>
          <c:idx val="0"/>
          <c:order val="0"/>
          <c:tx>
            <c:v>+0.600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hormigon!$D$313:$D$318</c:f>
              <c:numCache>
                <c:ptCount val="6"/>
                <c:pt idx="0">
                  <c:v>-462</c:v>
                </c:pt>
                <c:pt idx="1">
                  <c:v>-482</c:v>
                </c:pt>
                <c:pt idx="2">
                  <c:v>-482</c:v>
                </c:pt>
                <c:pt idx="3">
                  <c:v>-491</c:v>
                </c:pt>
                <c:pt idx="4">
                  <c:v>-492</c:v>
                </c:pt>
                <c:pt idx="5">
                  <c:v>-490</c:v>
                </c:pt>
              </c:numCache>
            </c:numRef>
          </c:val>
          <c:smooth val="0"/>
        </c:ser>
        <c:ser>
          <c:idx val="1"/>
          <c:order val="1"/>
          <c:tx>
            <c:v>+0.900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hormigon!$D$319:$D$324</c:f>
              <c:numCache>
                <c:ptCount val="6"/>
                <c:pt idx="0">
                  <c:v>-470</c:v>
                </c:pt>
                <c:pt idx="1">
                  <c:v>-443</c:v>
                </c:pt>
                <c:pt idx="2">
                  <c:v>-425</c:v>
                </c:pt>
                <c:pt idx="3">
                  <c:v>-330</c:v>
                </c:pt>
                <c:pt idx="4">
                  <c:v>-327</c:v>
                </c:pt>
                <c:pt idx="5">
                  <c:v>-316</c:v>
                </c:pt>
              </c:numCache>
            </c:numRef>
          </c:val>
          <c:smooth val="0"/>
        </c:ser>
        <c:ser>
          <c:idx val="2"/>
          <c:order val="2"/>
          <c:tx>
            <c:v>+1.200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hormigon!$D$325:$D$330</c:f>
              <c:numCache>
                <c:ptCount val="6"/>
                <c:pt idx="0">
                  <c:v>-320</c:v>
                </c:pt>
                <c:pt idx="1">
                  <c:v>-327</c:v>
                </c:pt>
                <c:pt idx="2">
                  <c:v>-375</c:v>
                </c:pt>
                <c:pt idx="3">
                  <c:v>-343</c:v>
                </c:pt>
                <c:pt idx="4">
                  <c:v>-310</c:v>
                </c:pt>
                <c:pt idx="5">
                  <c:v>-325</c:v>
                </c:pt>
              </c:numCache>
            </c:numRef>
          </c:val>
          <c:smooth val="0"/>
        </c:ser>
        <c:ser>
          <c:idx val="3"/>
          <c:order val="3"/>
          <c:tx>
            <c:v>+1.500 MSNR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hormigon!$D$331:$D$336</c:f>
              <c:numCache>
                <c:ptCount val="6"/>
                <c:pt idx="0">
                  <c:v>-275</c:v>
                </c:pt>
                <c:pt idx="1">
                  <c:v>-279</c:v>
                </c:pt>
                <c:pt idx="2">
                  <c:v>-384</c:v>
                </c:pt>
                <c:pt idx="3">
                  <c:v>-265</c:v>
                </c:pt>
                <c:pt idx="4">
                  <c:v>-276</c:v>
                </c:pt>
                <c:pt idx="5">
                  <c:v>-272</c:v>
                </c:pt>
              </c:numCache>
            </c:numRef>
          </c:val>
          <c:smooth val="0"/>
        </c:ser>
        <c:ser>
          <c:idx val="4"/>
          <c:order val="4"/>
          <c:tx>
            <c:v>+1.800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hormigon!$D$337:$D$342</c:f>
              <c:numCache>
                <c:ptCount val="6"/>
                <c:pt idx="0">
                  <c:v>-284</c:v>
                </c:pt>
                <c:pt idx="1">
                  <c:v>-249</c:v>
                </c:pt>
                <c:pt idx="2">
                  <c:v>-223</c:v>
                </c:pt>
              </c:numCache>
            </c:numRef>
          </c:val>
          <c:smooth val="0"/>
        </c:ser>
        <c:ser>
          <c:idx val="5"/>
          <c:order val="5"/>
          <c:tx>
            <c:v>+2.100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hormigon!$D$343:$D$348</c:f>
              <c:numCache>
                <c:ptCount val="6"/>
                <c:pt idx="0">
                  <c:v>-279</c:v>
                </c:pt>
                <c:pt idx="1">
                  <c:v>-240</c:v>
                </c:pt>
                <c:pt idx="2">
                  <c:v>-251</c:v>
                </c:pt>
                <c:pt idx="3">
                  <c:v>-280</c:v>
                </c:pt>
                <c:pt idx="4">
                  <c:v>-295</c:v>
                </c:pt>
                <c:pt idx="5">
                  <c:v>-203</c:v>
                </c:pt>
              </c:numCache>
            </c:numRef>
          </c:val>
          <c:smooth val="0"/>
        </c:ser>
        <c:ser>
          <c:idx val="6"/>
          <c:order val="6"/>
          <c:tx>
            <c:v>+2.400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hormigon!$D$349:$D$354</c:f>
              <c:numCache>
                <c:ptCount val="6"/>
                <c:pt idx="0">
                  <c:v>-170</c:v>
                </c:pt>
                <c:pt idx="1">
                  <c:v>-168</c:v>
                </c:pt>
                <c:pt idx="2">
                  <c:v>-176</c:v>
                </c:pt>
                <c:pt idx="3">
                  <c:v>-280</c:v>
                </c:pt>
                <c:pt idx="4">
                  <c:v>-295</c:v>
                </c:pt>
                <c:pt idx="5">
                  <c:v>-283</c:v>
                </c:pt>
              </c:numCache>
            </c:numRef>
          </c:val>
          <c:smooth val="0"/>
        </c:ser>
        <c:ser>
          <c:idx val="7"/>
          <c:order val="7"/>
          <c:tx>
            <c:v>+2.700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hormigon!$D$355:$D$360</c:f>
              <c:numCache>
                <c:ptCount val="6"/>
                <c:pt idx="0">
                  <c:v>-215</c:v>
                </c:pt>
                <c:pt idx="1">
                  <c:v>-165</c:v>
                </c:pt>
                <c:pt idx="2">
                  <c:v>-144</c:v>
                </c:pt>
                <c:pt idx="3">
                  <c:v>-290</c:v>
                </c:pt>
                <c:pt idx="4">
                  <c:v>-294</c:v>
                </c:pt>
                <c:pt idx="5">
                  <c:v>-296</c:v>
                </c:pt>
              </c:numCache>
            </c:numRef>
          </c:val>
          <c:smooth val="0"/>
        </c:ser>
        <c:ser>
          <c:idx val="8"/>
          <c:order val="8"/>
          <c:tx>
            <c:v>+3.000 MSNR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hormigon!$D$361:$D$366</c:f>
              <c:numCache>
                <c:ptCount val="6"/>
                <c:pt idx="0">
                  <c:v>-279</c:v>
                </c:pt>
                <c:pt idx="1">
                  <c:v>-144</c:v>
                </c:pt>
                <c:pt idx="2">
                  <c:v>-110</c:v>
                </c:pt>
                <c:pt idx="3">
                  <c:v>-285</c:v>
                </c:pt>
                <c:pt idx="4">
                  <c:v>-298</c:v>
                </c:pt>
                <c:pt idx="5">
                  <c:v>-300</c:v>
                </c:pt>
              </c:numCache>
            </c:numRef>
          </c:val>
          <c:smooth val="0"/>
        </c:ser>
        <c:ser>
          <c:idx val="9"/>
          <c:order val="9"/>
          <c:tx>
            <c:v>+3.300 MSNR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hormigon!$D$373:$D$378</c:f>
              <c:numCache>
                <c:ptCount val="6"/>
                <c:pt idx="0">
                  <c:v>-150</c:v>
                </c:pt>
                <c:pt idx="1">
                  <c:v>-132</c:v>
                </c:pt>
                <c:pt idx="2">
                  <c:v>-126</c:v>
                </c:pt>
                <c:pt idx="3">
                  <c:v>-132</c:v>
                </c:pt>
                <c:pt idx="4">
                  <c:v>-169</c:v>
                </c:pt>
                <c:pt idx="5">
                  <c:v>-123</c:v>
                </c:pt>
              </c:numCache>
            </c:numRef>
          </c:val>
          <c:smooth val="0"/>
        </c:ser>
        <c:ser>
          <c:idx val="10"/>
          <c:order val="10"/>
          <c:tx>
            <c:v>Baja Probabilidad Corrosiva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hormigon!$H$313:$H$318</c:f>
              <c:numCache>
                <c:ptCount val="6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  <c:pt idx="5">
                  <c:v>-200</c:v>
                </c:pt>
              </c:numCache>
            </c:numRef>
          </c:val>
          <c:smooth val="0"/>
        </c:ser>
        <c:ser>
          <c:idx val="11"/>
          <c:order val="11"/>
          <c:tx>
            <c:v>Intermedia Probabilidad Corrosiva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hormigon!$I$313:$I$318</c:f>
              <c:numCache>
                <c:ptCount val="6"/>
                <c:pt idx="0">
                  <c:v>-350</c:v>
                </c:pt>
                <c:pt idx="1">
                  <c:v>-350</c:v>
                </c:pt>
                <c:pt idx="2">
                  <c:v>-350</c:v>
                </c:pt>
                <c:pt idx="3">
                  <c:v>-350</c:v>
                </c:pt>
                <c:pt idx="4">
                  <c:v>-350</c:v>
                </c:pt>
                <c:pt idx="5">
                  <c:v>-350</c:v>
                </c:pt>
              </c:numCache>
            </c:numRef>
          </c:val>
          <c:smooth val="0"/>
        </c:ser>
        <c:ser>
          <c:idx val="12"/>
          <c:order val="12"/>
          <c:tx>
            <c:v>Alta Probabilidad Corrosiva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hormigon!$J$313:$J$318</c:f>
              <c:numCache>
                <c:ptCount val="6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  <c:pt idx="5">
                  <c:v>-600</c:v>
                </c:pt>
              </c:numCache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Potencial vs E. Cu/CuSO4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1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4"/>
          <c:y val="0.03225"/>
          <c:w val="0.91425"/>
          <c:h val="0.134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6825"/>
          <c:w val="0.942"/>
          <c:h val="0.7625"/>
        </c:manualLayout>
      </c:layout>
      <c:lineChart>
        <c:grouping val="standard"/>
        <c:varyColors val="0"/>
        <c:ser>
          <c:idx val="0"/>
          <c:order val="0"/>
          <c:tx>
            <c:v>+0.600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hormigon!$E$395:$E$400</c:f>
              <c:numCache>
                <c:ptCount val="6"/>
                <c:pt idx="0">
                  <c:v>-485</c:v>
                </c:pt>
                <c:pt idx="1">
                  <c:v>-452</c:v>
                </c:pt>
                <c:pt idx="2">
                  <c:v>-475</c:v>
                </c:pt>
                <c:pt idx="3">
                  <c:v>-473</c:v>
                </c:pt>
                <c:pt idx="4">
                  <c:v>-471</c:v>
                </c:pt>
                <c:pt idx="5">
                  <c:v>-465</c:v>
                </c:pt>
              </c:numCache>
            </c:numRef>
          </c:val>
          <c:smooth val="0"/>
        </c:ser>
        <c:ser>
          <c:idx val="1"/>
          <c:order val="1"/>
          <c:tx>
            <c:v>+0.900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hormigon!$E$401:$E$406</c:f>
              <c:numCache>
                <c:ptCount val="6"/>
                <c:pt idx="0">
                  <c:v>-442</c:v>
                </c:pt>
                <c:pt idx="1">
                  <c:v>-455</c:v>
                </c:pt>
                <c:pt idx="2">
                  <c:v>-472</c:v>
                </c:pt>
                <c:pt idx="3">
                  <c:v>-470</c:v>
                </c:pt>
                <c:pt idx="4">
                  <c:v>-445</c:v>
                </c:pt>
                <c:pt idx="5">
                  <c:v>-435</c:v>
                </c:pt>
              </c:numCache>
            </c:numRef>
          </c:val>
          <c:smooth val="0"/>
        </c:ser>
        <c:ser>
          <c:idx val="2"/>
          <c:order val="2"/>
          <c:tx>
            <c:v>+1.200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hormigon!$E$407:$E$412</c:f>
              <c:numCache>
                <c:ptCount val="6"/>
                <c:pt idx="0">
                  <c:v>-440</c:v>
                </c:pt>
                <c:pt idx="1">
                  <c:v>-445</c:v>
                </c:pt>
                <c:pt idx="2">
                  <c:v>-440</c:v>
                </c:pt>
                <c:pt idx="3">
                  <c:v>-467</c:v>
                </c:pt>
                <c:pt idx="4">
                  <c:v>-441</c:v>
                </c:pt>
                <c:pt idx="5">
                  <c:v>-455</c:v>
                </c:pt>
              </c:numCache>
            </c:numRef>
          </c:val>
          <c:smooth val="0"/>
        </c:ser>
        <c:ser>
          <c:idx val="3"/>
          <c:order val="3"/>
          <c:tx>
            <c:v>+1.500 MSNR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hormigon!$E$413:$E$418</c:f>
              <c:numCache>
                <c:ptCount val="6"/>
                <c:pt idx="0">
                  <c:v>-290</c:v>
                </c:pt>
                <c:pt idx="1">
                  <c:v>-280</c:v>
                </c:pt>
                <c:pt idx="2">
                  <c:v>-280</c:v>
                </c:pt>
                <c:pt idx="3">
                  <c:v>-264</c:v>
                </c:pt>
                <c:pt idx="4">
                  <c:v>-261</c:v>
                </c:pt>
                <c:pt idx="5">
                  <c:v>-252</c:v>
                </c:pt>
              </c:numCache>
            </c:numRef>
          </c:val>
          <c:smooth val="0"/>
        </c:ser>
        <c:ser>
          <c:idx val="4"/>
          <c:order val="4"/>
          <c:tx>
            <c:v>+2.100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hormigon!$E$419:$E$424</c:f>
              <c:numCache>
                <c:ptCount val="6"/>
                <c:pt idx="0">
                  <c:v>-192</c:v>
                </c:pt>
                <c:pt idx="1">
                  <c:v>-199</c:v>
                </c:pt>
                <c:pt idx="2">
                  <c:v>-212</c:v>
                </c:pt>
                <c:pt idx="3">
                  <c:v>-195</c:v>
                </c:pt>
                <c:pt idx="4">
                  <c:v>-202</c:v>
                </c:pt>
                <c:pt idx="5">
                  <c:v>-196</c:v>
                </c:pt>
              </c:numCache>
            </c:numRef>
          </c:val>
          <c:smooth val="0"/>
        </c:ser>
        <c:ser>
          <c:idx val="5"/>
          <c:order val="5"/>
          <c:tx>
            <c:v>+2.700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hormigon!$F$503:$F$508</c:f>
              <c:numCache>
                <c:ptCount val="6"/>
                <c:pt idx="0">
                  <c:v>-399</c:v>
                </c:pt>
                <c:pt idx="1">
                  <c:v>-412</c:v>
                </c:pt>
                <c:pt idx="2">
                  <c:v>-465</c:v>
                </c:pt>
                <c:pt idx="3">
                  <c:v>-446</c:v>
                </c:pt>
                <c:pt idx="4">
                  <c:v>-470</c:v>
                </c:pt>
                <c:pt idx="5">
                  <c:v>-445</c:v>
                </c:pt>
              </c:numCache>
            </c:numRef>
          </c:val>
          <c:smooth val="0"/>
        </c:ser>
        <c:ser>
          <c:idx val="6"/>
          <c:order val="6"/>
          <c:tx>
            <c:v>+3.000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hormigon!$F$509:$F$514</c:f>
              <c:numCache>
                <c:ptCount val="6"/>
                <c:pt idx="0">
                  <c:v>-340</c:v>
                </c:pt>
                <c:pt idx="1">
                  <c:v>-361</c:v>
                </c:pt>
                <c:pt idx="2">
                  <c:v>-390</c:v>
                </c:pt>
                <c:pt idx="3">
                  <c:v>-323</c:v>
                </c:pt>
                <c:pt idx="4">
                  <c:v>-364</c:v>
                </c:pt>
                <c:pt idx="5">
                  <c:v>-423</c:v>
                </c:pt>
              </c:numCache>
            </c:numRef>
          </c:val>
          <c:smooth val="0"/>
        </c:ser>
        <c:ser>
          <c:idx val="7"/>
          <c:order val="7"/>
          <c:tx>
            <c:v>+3.300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hormigon!$E$443:$E$448</c:f>
              <c:numCache>
                <c:ptCount val="6"/>
                <c:pt idx="0">
                  <c:v>-40</c:v>
                </c:pt>
                <c:pt idx="1">
                  <c:v>-87</c:v>
                </c:pt>
                <c:pt idx="2">
                  <c:v>-75</c:v>
                </c:pt>
                <c:pt idx="3">
                  <c:v>-137</c:v>
                </c:pt>
                <c:pt idx="4">
                  <c:v>-135</c:v>
                </c:pt>
                <c:pt idx="5">
                  <c:v>-228</c:v>
                </c:pt>
              </c:numCache>
            </c:numRef>
          </c:val>
          <c:smooth val="0"/>
        </c:ser>
        <c:ser>
          <c:idx val="8"/>
          <c:order val="8"/>
          <c:tx>
            <c:v>+3.600 MSNR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hormigon!$E$449:$E$454</c:f>
              <c:numCache>
                <c:ptCount val="6"/>
                <c:pt idx="0">
                  <c:v>-108</c:v>
                </c:pt>
                <c:pt idx="1">
                  <c:v>-80</c:v>
                </c:pt>
                <c:pt idx="2">
                  <c:v>-42</c:v>
                </c:pt>
                <c:pt idx="3">
                  <c:v>-153</c:v>
                </c:pt>
                <c:pt idx="4">
                  <c:v>-123</c:v>
                </c:pt>
                <c:pt idx="5">
                  <c:v>-134</c:v>
                </c:pt>
              </c:numCache>
            </c:numRef>
          </c:val>
          <c:smooth val="0"/>
        </c:ser>
        <c:ser>
          <c:idx val="10"/>
          <c:order val="9"/>
          <c:tx>
            <c:v>Baja Probabilidad Corrosiva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hormigon!$H$313:$H$318</c:f>
              <c:numCache>
                <c:ptCount val="6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  <c:pt idx="5">
                  <c:v>-200</c:v>
                </c:pt>
              </c:numCache>
            </c:numRef>
          </c:val>
          <c:smooth val="0"/>
        </c:ser>
        <c:ser>
          <c:idx val="11"/>
          <c:order val="10"/>
          <c:tx>
            <c:v>Intermedia Probabilidad Corrosiva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hormigon!$I$313:$I$318</c:f>
              <c:numCache>
                <c:ptCount val="6"/>
                <c:pt idx="0">
                  <c:v>-350</c:v>
                </c:pt>
                <c:pt idx="1">
                  <c:v>-350</c:v>
                </c:pt>
                <c:pt idx="2">
                  <c:v>-350</c:v>
                </c:pt>
                <c:pt idx="3">
                  <c:v>-350</c:v>
                </c:pt>
                <c:pt idx="4">
                  <c:v>-350</c:v>
                </c:pt>
                <c:pt idx="5">
                  <c:v>-350</c:v>
                </c:pt>
              </c:numCache>
            </c:numRef>
          </c:val>
          <c:smooth val="0"/>
        </c:ser>
        <c:ser>
          <c:idx val="12"/>
          <c:order val="11"/>
          <c:tx>
            <c:v>Alta Probabilidad Corrosiva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hormigon!$A$395:$A$400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hormigon!$J$313:$J$318</c:f>
              <c:numCache>
                <c:ptCount val="6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  <c:pt idx="5">
                  <c:v>-600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2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Potencial vs E. Cu/CuSO4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25"/>
          <c:y val="0.06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85"/>
          <c:w val="0.79975"/>
          <c:h val="0.92075"/>
        </c:manualLayout>
      </c:layout>
      <c:lineChart>
        <c:grouping val="standard"/>
        <c:varyColors val="0"/>
        <c:ser>
          <c:idx val="0"/>
          <c:order val="0"/>
          <c:tx>
            <c:v>Ensayos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hormigon!$I$222:$I$228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hormigon!$J$222:$J$228</c:f>
              <c:numCache>
                <c:ptCount val="7"/>
                <c:pt idx="0">
                  <c:v>4551</c:v>
                </c:pt>
                <c:pt idx="1">
                  <c:v>4560</c:v>
                </c:pt>
                <c:pt idx="2">
                  <c:v>4522</c:v>
                </c:pt>
                <c:pt idx="3">
                  <c:v>4440</c:v>
                </c:pt>
                <c:pt idx="4">
                  <c:v>2100</c:v>
                </c:pt>
                <c:pt idx="5">
                  <c:v>2400</c:v>
                </c:pt>
                <c:pt idx="6">
                  <c:v>2590</c:v>
                </c:pt>
              </c:numCache>
            </c:numRef>
          </c:val>
          <c:smooth val="0"/>
        </c:ser>
        <c:ser>
          <c:idx val="1"/>
          <c:order val="1"/>
          <c:tx>
            <c:v>Deficiente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hormigon!$K$222:$K$228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</c:numCache>
            </c:numRef>
          </c:val>
          <c:smooth val="0"/>
        </c:ser>
        <c:ser>
          <c:idx val="2"/>
          <c:order val="2"/>
          <c:tx>
            <c:v>Normal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hormigon!$L$222:$L$228</c:f>
              <c:numCache>
                <c:ptCount val="7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</c:numCache>
            </c:numRef>
          </c:val>
          <c:smooth val="0"/>
        </c:ser>
        <c:ser>
          <c:idx val="3"/>
          <c:order val="3"/>
          <c:tx>
            <c:v>Alta Calida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hormigon!$M$222:$M$228</c:f>
              <c:numCache>
                <c:ptCount val="7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</c:numCache>
            </c:numRef>
          </c:val>
          <c:smooth val="0"/>
        </c:ser>
        <c:ser>
          <c:idx val="4"/>
          <c:order val="4"/>
          <c:tx>
            <c:v>Durable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Ref>
              <c:f>hormigon!$N$222:$N$228</c:f>
              <c:numCache>
                <c:ptCount val="7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Velocidad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9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685"/>
          <c:w val="0.94725"/>
          <c:h val="0.76425"/>
        </c:manualLayout>
      </c:layout>
      <c:lineChart>
        <c:grouping val="standard"/>
        <c:varyColors val="0"/>
        <c:ser>
          <c:idx val="0"/>
          <c:order val="0"/>
          <c:tx>
            <c:v>+0.600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hormigon!$E$467:$E$472</c:f>
              <c:numCache>
                <c:ptCount val="6"/>
                <c:pt idx="0">
                  <c:v>-531</c:v>
                </c:pt>
                <c:pt idx="1">
                  <c:v>-528</c:v>
                </c:pt>
              </c:numCache>
            </c:numRef>
          </c:val>
          <c:smooth val="0"/>
        </c:ser>
        <c:ser>
          <c:idx val="1"/>
          <c:order val="1"/>
          <c:tx>
            <c:v>+0.900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hormigon!$E$473:$E$478</c:f>
              <c:numCache>
                <c:ptCount val="6"/>
                <c:pt idx="0">
                  <c:v>-526</c:v>
                </c:pt>
                <c:pt idx="1">
                  <c:v>-519</c:v>
                </c:pt>
                <c:pt idx="2">
                  <c:v>-510</c:v>
                </c:pt>
                <c:pt idx="3">
                  <c:v>-522</c:v>
                </c:pt>
                <c:pt idx="4">
                  <c:v>-513</c:v>
                </c:pt>
                <c:pt idx="5">
                  <c:v>-516</c:v>
                </c:pt>
              </c:numCache>
            </c:numRef>
          </c:val>
          <c:smooth val="0"/>
        </c:ser>
        <c:ser>
          <c:idx val="2"/>
          <c:order val="2"/>
          <c:tx>
            <c:v>+1.200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hormigon!$E$479:$E$484</c:f>
              <c:numCache>
                <c:ptCount val="6"/>
                <c:pt idx="0">
                  <c:v>-520</c:v>
                </c:pt>
                <c:pt idx="1">
                  <c:v>-514</c:v>
                </c:pt>
                <c:pt idx="2">
                  <c:v>-503</c:v>
                </c:pt>
                <c:pt idx="3">
                  <c:v>-508</c:v>
                </c:pt>
                <c:pt idx="4">
                  <c:v>-501</c:v>
                </c:pt>
                <c:pt idx="5">
                  <c:v>-509</c:v>
                </c:pt>
              </c:numCache>
            </c:numRef>
          </c:val>
          <c:smooth val="0"/>
        </c:ser>
        <c:ser>
          <c:idx val="3"/>
          <c:order val="3"/>
          <c:tx>
            <c:v>+1.800 MSNR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hormigon!$E$485:$E$490</c:f>
              <c:numCache>
                <c:ptCount val="6"/>
                <c:pt idx="0">
                  <c:v>-532</c:v>
                </c:pt>
                <c:pt idx="1">
                  <c:v>-523</c:v>
                </c:pt>
                <c:pt idx="2">
                  <c:v>-532</c:v>
                </c:pt>
                <c:pt idx="3">
                  <c:v>-490</c:v>
                </c:pt>
                <c:pt idx="4">
                  <c:v>-530</c:v>
                </c:pt>
                <c:pt idx="5">
                  <c:v>-490</c:v>
                </c:pt>
              </c:numCache>
            </c:numRef>
          </c:val>
          <c:smooth val="0"/>
        </c:ser>
        <c:ser>
          <c:idx val="4"/>
          <c:order val="4"/>
          <c:tx>
            <c:v>+2.400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hormigon!$E$497:$E$502</c:f>
              <c:numCache>
                <c:ptCount val="6"/>
                <c:pt idx="0">
                  <c:v>-440</c:v>
                </c:pt>
                <c:pt idx="1">
                  <c:v>-397</c:v>
                </c:pt>
                <c:pt idx="2">
                  <c:v>-383</c:v>
                </c:pt>
                <c:pt idx="3">
                  <c:v>-392</c:v>
                </c:pt>
                <c:pt idx="4">
                  <c:v>-405</c:v>
                </c:pt>
                <c:pt idx="5">
                  <c:v>-425</c:v>
                </c:pt>
              </c:numCache>
            </c:numRef>
          </c:val>
          <c:smooth val="0"/>
        </c:ser>
        <c:ser>
          <c:idx val="5"/>
          <c:order val="5"/>
          <c:tx>
            <c:v>+2.700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hormigon!$E$503:$E$508</c:f>
              <c:numCache>
                <c:ptCount val="6"/>
                <c:pt idx="0">
                  <c:v>-439</c:v>
                </c:pt>
                <c:pt idx="1">
                  <c:v>-391</c:v>
                </c:pt>
                <c:pt idx="2">
                  <c:v>-380</c:v>
                </c:pt>
                <c:pt idx="3">
                  <c:v>-386</c:v>
                </c:pt>
                <c:pt idx="4">
                  <c:v>-397</c:v>
                </c:pt>
                <c:pt idx="5">
                  <c:v>-415</c:v>
                </c:pt>
              </c:numCache>
            </c:numRef>
          </c:val>
          <c:smooth val="0"/>
        </c:ser>
        <c:ser>
          <c:idx val="6"/>
          <c:order val="6"/>
          <c:tx>
            <c:v>+3.000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hormigon!$E$509:$E$514</c:f>
              <c:numCache>
                <c:ptCount val="6"/>
                <c:pt idx="0">
                  <c:v>-454</c:v>
                </c:pt>
                <c:pt idx="1">
                  <c:v>-370</c:v>
                </c:pt>
                <c:pt idx="2">
                  <c:v>-366</c:v>
                </c:pt>
                <c:pt idx="3">
                  <c:v>-389</c:v>
                </c:pt>
                <c:pt idx="4">
                  <c:v>-397</c:v>
                </c:pt>
                <c:pt idx="5">
                  <c:v>-415</c:v>
                </c:pt>
              </c:numCache>
            </c:numRef>
          </c:val>
          <c:smooth val="0"/>
        </c:ser>
        <c:ser>
          <c:idx val="7"/>
          <c:order val="7"/>
          <c:tx>
            <c:v>+3.300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hormigon!$E$515:$E$520</c:f>
              <c:numCache>
                <c:ptCount val="6"/>
                <c:pt idx="0">
                  <c:v>-384</c:v>
                </c:pt>
                <c:pt idx="1">
                  <c:v>-364</c:v>
                </c:pt>
                <c:pt idx="2">
                  <c:v>-391</c:v>
                </c:pt>
                <c:pt idx="3">
                  <c:v>-393</c:v>
                </c:pt>
                <c:pt idx="4">
                  <c:v>-321</c:v>
                </c:pt>
                <c:pt idx="5">
                  <c:v>-348</c:v>
                </c:pt>
              </c:numCache>
            </c:numRef>
          </c:val>
          <c:smooth val="0"/>
        </c:ser>
        <c:ser>
          <c:idx val="8"/>
          <c:order val="8"/>
          <c:tx>
            <c:v>+3.900 MSNR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hormigon!$E$521:$E$526</c:f>
              <c:numCache>
                <c:ptCount val="6"/>
                <c:pt idx="0">
                  <c:v>-316</c:v>
                </c:pt>
                <c:pt idx="1">
                  <c:v>-323</c:v>
                </c:pt>
                <c:pt idx="2">
                  <c:v>-345</c:v>
                </c:pt>
                <c:pt idx="3">
                  <c:v>-334</c:v>
                </c:pt>
                <c:pt idx="4">
                  <c:v>-297</c:v>
                </c:pt>
                <c:pt idx="5">
                  <c:v>-303</c:v>
                </c:pt>
              </c:numCache>
            </c:numRef>
          </c:val>
          <c:smooth val="0"/>
        </c:ser>
        <c:ser>
          <c:idx val="10"/>
          <c:order val="9"/>
          <c:tx>
            <c:v>Baja Probabilidad Corrosiva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hormigon!$H$313:$H$318</c:f>
              <c:numCache>
                <c:ptCount val="6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  <c:pt idx="5">
                  <c:v>-200</c:v>
                </c:pt>
              </c:numCache>
            </c:numRef>
          </c:val>
          <c:smooth val="0"/>
        </c:ser>
        <c:ser>
          <c:idx val="11"/>
          <c:order val="10"/>
          <c:tx>
            <c:v>Intermedia Probabilidad Corrosiva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hormigon!$I$313:$I$318</c:f>
              <c:numCache>
                <c:ptCount val="6"/>
                <c:pt idx="0">
                  <c:v>-350</c:v>
                </c:pt>
                <c:pt idx="1">
                  <c:v>-350</c:v>
                </c:pt>
                <c:pt idx="2">
                  <c:v>-350</c:v>
                </c:pt>
                <c:pt idx="3">
                  <c:v>-350</c:v>
                </c:pt>
                <c:pt idx="4">
                  <c:v>-350</c:v>
                </c:pt>
                <c:pt idx="5">
                  <c:v>-350</c:v>
                </c:pt>
              </c:numCache>
            </c:numRef>
          </c:val>
          <c:smooth val="0"/>
        </c:ser>
        <c:ser>
          <c:idx val="12"/>
          <c:order val="11"/>
          <c:tx>
            <c:v>Alta Probabilidad Corrosiva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hormigon!$A$313:$A$318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hormigon!$J$313:$J$318</c:f>
              <c:numCache>
                <c:ptCount val="6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  <c:pt idx="5">
                  <c:v>-600</c:v>
                </c:pt>
              </c:numCache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7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Potencial vs E. Cu/CuSO4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33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0672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85"/>
          <c:w val="0.8185"/>
          <c:h val="0.9235"/>
        </c:manualLayout>
      </c:layout>
      <c:lineChart>
        <c:grouping val="standard"/>
        <c:varyColors val="0"/>
        <c:ser>
          <c:idx val="0"/>
          <c:order val="0"/>
          <c:tx>
            <c:v>Ensayos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hormigon!$I$241:$I$247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hormigon!$J$241:$J$247</c:f>
              <c:numCache>
                <c:ptCount val="7"/>
                <c:pt idx="0">
                  <c:v>4581</c:v>
                </c:pt>
                <c:pt idx="1">
                  <c:v>4600</c:v>
                </c:pt>
                <c:pt idx="2">
                  <c:v>4438</c:v>
                </c:pt>
                <c:pt idx="3">
                  <c:v>4465</c:v>
                </c:pt>
                <c:pt idx="4">
                  <c:v>2500</c:v>
                </c:pt>
                <c:pt idx="5">
                  <c:v>3920</c:v>
                </c:pt>
                <c:pt idx="6">
                  <c:v>3490</c:v>
                </c:pt>
              </c:numCache>
            </c:numRef>
          </c:val>
          <c:smooth val="0"/>
        </c:ser>
        <c:ser>
          <c:idx val="1"/>
          <c:order val="1"/>
          <c:tx>
            <c:v>Deficiente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hormigon!$K$241:$K$247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</c:numCache>
            </c:numRef>
          </c:val>
          <c:smooth val="0"/>
        </c:ser>
        <c:ser>
          <c:idx val="2"/>
          <c:order val="2"/>
          <c:tx>
            <c:v>Normal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hormigon!$L$241:$L$247</c:f>
              <c:numCache>
                <c:ptCount val="7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</c:numCache>
            </c:numRef>
          </c:val>
          <c:smooth val="0"/>
        </c:ser>
        <c:ser>
          <c:idx val="3"/>
          <c:order val="3"/>
          <c:tx>
            <c:v>Alta Calidad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hormigon!$M$241:$M$247</c:f>
              <c:numCache>
                <c:ptCount val="7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</c:numCache>
            </c:numRef>
          </c:val>
          <c:smooth val="0"/>
        </c:ser>
        <c:ser>
          <c:idx val="4"/>
          <c:order val="4"/>
          <c:tx>
            <c:v>Durable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Ref>
              <c:f>hormigon!$N$241:$N$247</c:f>
              <c:numCache>
                <c:ptCount val="7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</c:numCache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No. Ensayos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Velocidad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67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1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995"/>
          <c:w val="0.7855"/>
          <c:h val="0.83975"/>
        </c:manualLayout>
      </c:layout>
      <c:lineChart>
        <c:grouping val="standard"/>
        <c:varyColors val="0"/>
        <c:ser>
          <c:idx val="0"/>
          <c:order val="0"/>
          <c:tx>
            <c:v>Puntos de Predicción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hormigon!$N$275:$N$282</c:f>
              <c:numCache>
                <c:ptCount val="8"/>
                <c:pt idx="0">
                  <c:v>38.77551020408164</c:v>
                </c:pt>
                <c:pt idx="1">
                  <c:v>155.10204081632656</c:v>
                </c:pt>
                <c:pt idx="2">
                  <c:v>348.9795918367348</c:v>
                </c:pt>
                <c:pt idx="3">
                  <c:v>620.4081632653063</c:v>
                </c:pt>
                <c:pt idx="4">
                  <c:v>969.3877551020411</c:v>
                </c:pt>
                <c:pt idx="5">
                  <c:v>1395.9183673469392</c:v>
                </c:pt>
                <c:pt idx="6">
                  <c:v>1900.0000000000002</c:v>
                </c:pt>
                <c:pt idx="7">
                  <c:v>2481.632653061225</c:v>
                </c:pt>
              </c:numCache>
            </c:numRef>
          </c:cat>
          <c:val>
            <c:numRef>
              <c:f>hormigon!$M$275:$M$282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val>
          <c:smooth val="0"/>
        </c:ser>
        <c:marker val="1"/>
        <c:axId val="4359719"/>
        <c:axId val="39237472"/>
      </c:lineChart>
      <c:catAx>
        <c:axId val="435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Tiempo de Carbonatación (años)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Profundidad de Penetración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505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7825"/>
          <c:w val="0.9465"/>
          <c:h val="0.827"/>
        </c:manualLayout>
      </c:layout>
      <c:lineChart>
        <c:grouping val="standard"/>
        <c:varyColors val="0"/>
        <c:ser>
          <c:idx val="0"/>
          <c:order val="0"/>
          <c:tx>
            <c:v>C.IN.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hormigon!$I$21:$I$25</c:f>
              <c:numCache>
                <c:ptCount val="5"/>
                <c:pt idx="0">
                  <c:v>0.75777</c:v>
                </c:pt>
                <c:pt idx="1">
                  <c:v>0.75777</c:v>
                </c:pt>
                <c:pt idx="2">
                  <c:v>0.33258</c:v>
                </c:pt>
                <c:pt idx="3">
                  <c:v>0.10777</c:v>
                </c:pt>
              </c:numCache>
            </c:numRef>
          </c:val>
          <c:smooth val="0"/>
        </c:ser>
        <c:ser>
          <c:idx val="1"/>
          <c:order val="1"/>
          <c:tx>
            <c:v>C.F.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hormigon!$J$21:$J$25</c:f>
              <c:numCache>
                <c:ptCount val="5"/>
                <c:pt idx="0">
                  <c:v>0.82024</c:v>
                </c:pt>
                <c:pt idx="1">
                  <c:v>0.8202365</c:v>
                </c:pt>
                <c:pt idx="2">
                  <c:v>0.423568</c:v>
                </c:pt>
                <c:pt idx="3">
                  <c:v>0.18564214</c:v>
                </c:pt>
              </c:numCache>
            </c:numRef>
          </c:val>
          <c:smooth val="0"/>
        </c:ser>
        <c:ser>
          <c:idx val="2"/>
          <c:order val="2"/>
          <c:tx>
            <c:v>C.L.D.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hormigon!$K$21:$K$25</c:f>
              <c:numCache>
                <c:ptCount val="5"/>
                <c:pt idx="0">
                  <c:v>0.81365</c:v>
                </c:pt>
                <c:pt idx="1">
                  <c:v>0.8136455</c:v>
                </c:pt>
                <c:pt idx="2">
                  <c:v>0.432547</c:v>
                </c:pt>
                <c:pt idx="3">
                  <c:v>0.165846879</c:v>
                </c:pt>
              </c:numCache>
            </c:numRef>
          </c:val>
          <c:smooth val="0"/>
        </c:ser>
        <c:ser>
          <c:idx val="3"/>
          <c:order val="3"/>
          <c:tx>
            <c:v>C.L.I.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hormigon!$L$21:$L$25</c:f>
              <c:numCache>
                <c:ptCount val="5"/>
                <c:pt idx="0">
                  <c:v>0.79124</c:v>
                </c:pt>
                <c:pt idx="1">
                  <c:v>0.7912356</c:v>
                </c:pt>
                <c:pt idx="2">
                  <c:v>0.45214</c:v>
                </c:pt>
                <c:pt idx="3">
                  <c:v>0.1845678</c:v>
                </c:pt>
              </c:numCache>
            </c:numRef>
          </c:val>
          <c:smooth val="0"/>
        </c:ser>
        <c:ser>
          <c:idx val="4"/>
          <c:order val="4"/>
          <c:tx>
            <c:v>Límite de Cloruros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hormigon!$H$21:$H$25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hormigon!$M$21:$M$25</c:f>
              <c:numCach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Cl / Cem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675"/>
          <c:y val="0.029"/>
          <c:w val="0.6445"/>
          <c:h val="0.04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77"/>
          <c:w val="0.94025"/>
          <c:h val="0.8415"/>
        </c:manualLayout>
      </c:layout>
      <c:lineChart>
        <c:grouping val="standard"/>
        <c:varyColors val="0"/>
        <c:ser>
          <c:idx val="0"/>
          <c:order val="0"/>
          <c:tx>
            <c:v>C.IN.I.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hormigon!$H$28:$H$32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hormigon!$I$28:$I$32</c:f>
              <c:numCache>
                <c:ptCount val="5"/>
                <c:pt idx="0">
                  <c:v>1.14336</c:v>
                </c:pt>
                <c:pt idx="1">
                  <c:v>1.14336</c:v>
                </c:pt>
                <c:pt idx="2">
                  <c:v>0.70354</c:v>
                </c:pt>
                <c:pt idx="3">
                  <c:v>0.49336</c:v>
                </c:pt>
              </c:numCache>
            </c:numRef>
          </c:val>
          <c:smooth val="0"/>
        </c:ser>
        <c:ser>
          <c:idx val="1"/>
          <c:order val="1"/>
          <c:tx>
            <c:v>C.F.D.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hormigon!$J$28:$J$32</c:f>
              <c:numCache>
                <c:ptCount val="5"/>
                <c:pt idx="0">
                  <c:v>1.251325</c:v>
                </c:pt>
                <c:pt idx="1">
                  <c:v>1.251325</c:v>
                </c:pt>
                <c:pt idx="2">
                  <c:v>0.812546</c:v>
                </c:pt>
                <c:pt idx="3">
                  <c:v>0.564212</c:v>
                </c:pt>
              </c:numCache>
            </c:numRef>
          </c:val>
          <c:smooth val="0"/>
        </c:ser>
        <c:ser>
          <c:idx val="2"/>
          <c:order val="2"/>
          <c:tx>
            <c:v>C.L.D.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hormigon!$K$28:$K$32</c:f>
              <c:numCache>
                <c:ptCount val="5"/>
                <c:pt idx="0">
                  <c:v>1.15689</c:v>
                </c:pt>
                <c:pt idx="1">
                  <c:v>1.15689</c:v>
                </c:pt>
                <c:pt idx="2">
                  <c:v>0.856845132</c:v>
                </c:pt>
                <c:pt idx="3">
                  <c:v>0.602154</c:v>
                </c:pt>
              </c:numCache>
            </c:numRef>
          </c:val>
          <c:smooth val="0"/>
        </c:ser>
        <c:ser>
          <c:idx val="3"/>
          <c:order val="3"/>
          <c:tx>
            <c:v>C.L.I.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hormigon!$L$28:$L$32</c:f>
              <c:numCache>
                <c:ptCount val="5"/>
                <c:pt idx="0">
                  <c:v>1.123456</c:v>
                </c:pt>
                <c:pt idx="1">
                  <c:v>1.123456</c:v>
                </c:pt>
                <c:pt idx="2">
                  <c:v>0.82145</c:v>
                </c:pt>
                <c:pt idx="3">
                  <c:v>0.5902154</c:v>
                </c:pt>
              </c:numCache>
            </c:numRef>
          </c:val>
          <c:smooth val="0"/>
        </c:ser>
        <c:ser>
          <c:idx val="4"/>
          <c:order val="4"/>
          <c:tx>
            <c:v>Límite de Cloruros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hormigon!$M$28:$M$32</c:f>
              <c:numCach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Cl / Cem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75"/>
          <c:y val="0.029"/>
          <c:w val="0.689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575"/>
          <c:w val="0.95975"/>
          <c:h val="0.85225"/>
        </c:manualLayout>
      </c:layout>
      <c:lineChart>
        <c:grouping val="standard"/>
        <c:varyColors val="0"/>
        <c:ser>
          <c:idx val="0"/>
          <c:order val="0"/>
          <c:tx>
            <c:v>C.IN.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hormigon!$I$35:$I$39</c:f>
              <c:numCache>
                <c:ptCount val="5"/>
                <c:pt idx="0">
                  <c:v>1.23518</c:v>
                </c:pt>
                <c:pt idx="1">
                  <c:v>1.23518</c:v>
                </c:pt>
                <c:pt idx="2">
                  <c:v>0.73867</c:v>
                </c:pt>
                <c:pt idx="3">
                  <c:v>0.42135</c:v>
                </c:pt>
              </c:numCache>
            </c:numRef>
          </c:val>
          <c:smooth val="0"/>
        </c:ser>
        <c:ser>
          <c:idx val="1"/>
          <c:order val="1"/>
          <c:tx>
            <c:v>C.F.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hormigon!$I$35:$I$39</c:f>
              <c:numCache>
                <c:ptCount val="5"/>
                <c:pt idx="0">
                  <c:v>1.23518</c:v>
                </c:pt>
                <c:pt idx="1">
                  <c:v>1.23518</c:v>
                </c:pt>
                <c:pt idx="2">
                  <c:v>0.73867</c:v>
                </c:pt>
                <c:pt idx="3">
                  <c:v>0.42135</c:v>
                </c:pt>
              </c:numCache>
            </c:numRef>
          </c:val>
          <c:smooth val="0"/>
        </c:ser>
        <c:ser>
          <c:idx val="2"/>
          <c:order val="2"/>
          <c:tx>
            <c:v>C.L.D.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hormigon!$K$35:$K$39</c:f>
              <c:numCache>
                <c:ptCount val="5"/>
                <c:pt idx="0">
                  <c:v>1.152021</c:v>
                </c:pt>
                <c:pt idx="1">
                  <c:v>1.152021</c:v>
                </c:pt>
                <c:pt idx="2">
                  <c:v>0.737878</c:v>
                </c:pt>
                <c:pt idx="3">
                  <c:v>0.452101</c:v>
                </c:pt>
              </c:numCache>
            </c:numRef>
          </c:val>
          <c:smooth val="0"/>
        </c:ser>
        <c:ser>
          <c:idx val="3"/>
          <c:order val="3"/>
          <c:tx>
            <c:v>C.L.I.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hormigon!$L$35:$L$39</c:f>
              <c:numCache>
                <c:ptCount val="5"/>
                <c:pt idx="0">
                  <c:v>1.123456</c:v>
                </c:pt>
                <c:pt idx="1">
                  <c:v>1.123456</c:v>
                </c:pt>
                <c:pt idx="2">
                  <c:v>0.7601245</c:v>
                </c:pt>
                <c:pt idx="3">
                  <c:v>0.4712454</c:v>
                </c:pt>
              </c:numCache>
            </c:numRef>
          </c:val>
          <c:smooth val="0"/>
        </c:ser>
        <c:ser>
          <c:idx val="4"/>
          <c:order val="4"/>
          <c:tx>
            <c:v>Límite de Cloruros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hormigon!$H$35:$H$39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6.5</c:v>
                </c:pt>
                <c:pt idx="4">
                  <c:v>8</c:v>
                </c:pt>
              </c:numCache>
            </c:numRef>
          </c:cat>
          <c:val>
            <c:numRef>
              <c:f>hormigon!$M$35:$M$39</c:f>
              <c:numCach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smooth val="0"/>
        </c:ser>
        <c:marker val="1"/>
        <c:axId val="67070773"/>
        <c:axId val="66766046"/>
      </c:lineChart>
      <c:catAx>
        <c:axId val="6707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(cm)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Cl / Cem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70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25"/>
          <c:y val="0.03725"/>
          <c:w val="0.64425"/>
          <c:h val="0.0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65"/>
          <c:w val="0.95775"/>
          <c:h val="0.88675"/>
        </c:manualLayout>
      </c:layout>
      <c:lineChart>
        <c:grouping val="standard"/>
        <c:varyColors val="0"/>
        <c:ser>
          <c:idx val="0"/>
          <c:order val="0"/>
          <c:tx>
            <c:v>Zona Atmosférica: +2.40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hormigon!$A$14:$A$16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hormigon!$D$14:$D$16</c:f>
              <c:numCache>
                <c:ptCount val="3"/>
                <c:pt idx="0">
                  <c:v>0.6951427914463095</c:v>
                </c:pt>
                <c:pt idx="1">
                  <c:v>0.1856661870503597</c:v>
                </c:pt>
                <c:pt idx="2">
                  <c:v>0.0341259776924145</c:v>
                </c:pt>
              </c:numCache>
            </c:numRef>
          </c:val>
          <c:smooth val="0"/>
        </c:ser>
        <c:ser>
          <c:idx val="1"/>
          <c:order val="1"/>
          <c:tx>
            <c:v>Zona Secado y Humedecimiento: +1.20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hormigon!$D$17:$D$19</c:f>
              <c:numCache>
                <c:ptCount val="3"/>
                <c:pt idx="0">
                  <c:v>0.7577720581427645</c:v>
                </c:pt>
                <c:pt idx="1">
                  <c:v>0.33258</c:v>
                </c:pt>
                <c:pt idx="2">
                  <c:v>0.10777205814276447</c:v>
                </c:pt>
              </c:numCache>
            </c:numRef>
          </c:val>
          <c:smooth val="0"/>
        </c:ser>
        <c:ser>
          <c:idx val="2"/>
          <c:order val="2"/>
          <c:tx>
            <c:v>Límite de Cloruros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hormigon!$M$22:$M$24</c:f>
              <c:numCach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Muestras</a:t>
                </a:r>
              </a:p>
            </c:rich>
          </c:tx>
          <c:layout>
            <c:manualLayout>
              <c:xMode val="factor"/>
              <c:yMode val="factor"/>
              <c:x val="0.008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Cloruros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875"/>
          <c:y val="0.02225"/>
          <c:w val="0.7105"/>
          <c:h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4"/>
          <c:w val="0.94675"/>
          <c:h val="0.86475"/>
        </c:manualLayout>
      </c:layout>
      <c:lineChart>
        <c:grouping val="standard"/>
        <c:varyColors val="0"/>
        <c:ser>
          <c:idx val="0"/>
          <c:order val="0"/>
          <c:tx>
            <c:v>Zona Atmosférica: +2.40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hormigon!$A$34:$A$36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hormigon!$D$34:$D$36</c:f>
              <c:numCache>
                <c:ptCount val="3"/>
                <c:pt idx="0">
                  <c:v>0.9884651719534094</c:v>
                </c:pt>
                <c:pt idx="1">
                  <c:v>0.68214</c:v>
                </c:pt>
                <c:pt idx="2">
                  <c:v>0.43129459810655313</c:v>
                </c:pt>
              </c:numCache>
            </c:numRef>
          </c:val>
          <c:smooth val="0"/>
        </c:ser>
        <c:ser>
          <c:idx val="1"/>
          <c:order val="1"/>
          <c:tx>
            <c:v>Zona Secado y Humedecimiento: +0.90 MSNR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hormigon!$A$34:$A$36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hormigon!$D$37:$D$39</c:f>
              <c:numCache>
                <c:ptCount val="3"/>
                <c:pt idx="0">
                  <c:v>1.143355241417294</c:v>
                </c:pt>
                <c:pt idx="1">
                  <c:v>0.70354</c:v>
                </c:pt>
                <c:pt idx="2">
                  <c:v>0.49335524141729403</c:v>
                </c:pt>
              </c:numCache>
            </c:numRef>
          </c:val>
          <c:smooth val="0"/>
        </c:ser>
        <c:ser>
          <c:idx val="2"/>
          <c:order val="2"/>
          <c:tx>
            <c:v>Límite de Cloruros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hormigon!$A$34:$A$36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hormigon!$M$22:$M$24</c:f>
              <c:numCach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Muestras</a:t>
                </a:r>
              </a:p>
            </c:rich>
          </c:tx>
          <c:layout>
            <c:manualLayout>
              <c:xMode val="factor"/>
              <c:yMode val="factor"/>
              <c:x val="0.005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 de Cloruros (%/Cem)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5"/>
          <c:y val="0.02025"/>
          <c:w val="0.65975"/>
          <c:h val="0.0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1.1811023622047245" bottom="0.984251968503937" header="0.3937007874015748" footer="0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1811023622047245" bottom="1.1811023622047245" header="0" footer="0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0.984251968503937" header="0" footer="0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905511811023623" right="0.5905511811023623" top="1.1811023622047245" bottom="0.7874015748031497" header="0" footer="0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0.984251968503937" header="0" footer="0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0.984251968503937" header="0" footer="0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5905511811023623" right="0.5905511811023623" top="0.7874015748031497" bottom="0.5905511811023623" header="0" footer="0"/>
  <pageSetup horizontalDpi="300" verticalDpi="300" orientation="landscape"/>
  <headerFooter>
    <oddHeader>&amp;R1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0.984251968503937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874015748031497" right="0.7874015748031497" top="1.1811023622047245" bottom="0.984251968503937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984251968503937" header="0" footer="0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0.62225</cdr:y>
    </cdr:from>
    <cdr:to>
      <cdr:x>0.12475</cdr:x>
      <cdr:y>0.853</cdr:y>
    </cdr:to>
    <cdr:sp>
      <cdr:nvSpPr>
        <cdr:cNvPr id="1" name="Line 1"/>
        <cdr:cNvSpPr>
          <a:spLocks/>
        </cdr:cNvSpPr>
      </cdr:nvSpPr>
      <cdr:spPr>
        <a:xfrm>
          <a:off x="914400" y="2190750"/>
          <a:ext cx="9525" cy="8191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0.5095</cdr:y>
    </cdr:from>
    <cdr:to>
      <cdr:x>0.12475</cdr:x>
      <cdr:y>0.62225</cdr:y>
    </cdr:to>
    <cdr:sp>
      <cdr:nvSpPr>
        <cdr:cNvPr id="2" name="Line 2"/>
        <cdr:cNvSpPr>
          <a:spLocks/>
        </cdr:cNvSpPr>
      </cdr:nvSpPr>
      <cdr:spPr>
        <a:xfrm>
          <a:off x="914400" y="1800225"/>
          <a:ext cx="9525" cy="4000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0.39425</cdr:y>
    </cdr:from>
    <cdr:to>
      <cdr:x>0.12475</cdr:x>
      <cdr:y>0.5095</cdr:y>
    </cdr:to>
    <cdr:sp>
      <cdr:nvSpPr>
        <cdr:cNvPr id="3" name="Line 3"/>
        <cdr:cNvSpPr>
          <a:spLocks/>
        </cdr:cNvSpPr>
      </cdr:nvSpPr>
      <cdr:spPr>
        <a:xfrm>
          <a:off x="914400" y="1390650"/>
          <a:ext cx="9525" cy="409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0.166</cdr:y>
    </cdr:from>
    <cdr:to>
      <cdr:x>0.7745</cdr:x>
      <cdr:y>0.39425</cdr:y>
    </cdr:to>
    <cdr:sp>
      <cdr:nvSpPr>
        <cdr:cNvPr id="4" name="Line 6"/>
        <cdr:cNvSpPr>
          <a:spLocks/>
        </cdr:cNvSpPr>
      </cdr:nvSpPr>
      <cdr:spPr>
        <a:xfrm>
          <a:off x="5734050" y="581025"/>
          <a:ext cx="0" cy="8096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0.166</cdr:y>
    </cdr:from>
    <cdr:to>
      <cdr:x>0.12475</cdr:x>
      <cdr:y>0.39425</cdr:y>
    </cdr:to>
    <cdr:sp>
      <cdr:nvSpPr>
        <cdr:cNvPr id="5" name="Line 7"/>
        <cdr:cNvSpPr>
          <a:spLocks/>
        </cdr:cNvSpPr>
      </cdr:nvSpPr>
      <cdr:spPr>
        <a:xfrm>
          <a:off x="914400" y="581025"/>
          <a:ext cx="9525" cy="8096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0.39425</cdr:y>
    </cdr:from>
    <cdr:to>
      <cdr:x>0.7745</cdr:x>
      <cdr:y>0.5095</cdr:y>
    </cdr:to>
    <cdr:sp>
      <cdr:nvSpPr>
        <cdr:cNvPr id="6" name="Line 8"/>
        <cdr:cNvSpPr>
          <a:spLocks/>
        </cdr:cNvSpPr>
      </cdr:nvSpPr>
      <cdr:spPr>
        <a:xfrm>
          <a:off x="5734050" y="1390650"/>
          <a:ext cx="0" cy="409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0.5095</cdr:y>
    </cdr:from>
    <cdr:to>
      <cdr:x>0.7745</cdr:x>
      <cdr:y>0.62225</cdr:y>
    </cdr:to>
    <cdr:sp>
      <cdr:nvSpPr>
        <cdr:cNvPr id="7" name="Line 9"/>
        <cdr:cNvSpPr>
          <a:spLocks/>
        </cdr:cNvSpPr>
      </cdr:nvSpPr>
      <cdr:spPr>
        <a:xfrm>
          <a:off x="5734050" y="1800225"/>
          <a:ext cx="0" cy="4000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0.62225</cdr:y>
    </cdr:from>
    <cdr:to>
      <cdr:x>0.7745</cdr:x>
      <cdr:y>0.853</cdr:y>
    </cdr:to>
    <cdr:sp>
      <cdr:nvSpPr>
        <cdr:cNvPr id="8" name="Line 10"/>
        <cdr:cNvSpPr>
          <a:spLocks/>
        </cdr:cNvSpPr>
      </cdr:nvSpPr>
      <cdr:spPr>
        <a:xfrm>
          <a:off x="5734050" y="2190750"/>
          <a:ext cx="0" cy="8191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0.7095</cdr:y>
    </cdr:from>
    <cdr:to>
      <cdr:x>0.55525</cdr:x>
      <cdr:y>0.7505</cdr:y>
    </cdr:to>
    <cdr:sp>
      <cdr:nvSpPr>
        <cdr:cNvPr id="9" name="Rectangle 11"/>
        <cdr:cNvSpPr>
          <a:spLocks/>
        </cdr:cNvSpPr>
      </cdr:nvSpPr>
      <cdr:spPr>
        <a:xfrm>
          <a:off x="2486025" y="2505075"/>
          <a:ext cx="1619250" cy="1428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de Deficiente Calidad</a:t>
          </a:r>
        </a:p>
      </cdr:txBody>
    </cdr:sp>
  </cdr:relSizeAnchor>
  <cdr:relSizeAnchor xmlns:cdr="http://schemas.openxmlformats.org/drawingml/2006/chartDrawing">
    <cdr:from>
      <cdr:x>0.32475</cdr:x>
      <cdr:y>0.54875</cdr:y>
    </cdr:from>
    <cdr:to>
      <cdr:x>0.55525</cdr:x>
      <cdr:y>0.59025</cdr:y>
    </cdr:to>
    <cdr:sp>
      <cdr:nvSpPr>
        <cdr:cNvPr id="10" name="Rectangle 12"/>
        <cdr:cNvSpPr>
          <a:spLocks/>
        </cdr:cNvSpPr>
      </cdr:nvSpPr>
      <cdr:spPr>
        <a:xfrm>
          <a:off x="2400300" y="1933575"/>
          <a:ext cx="170497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Zona de Normal Calidad</a:t>
          </a:r>
        </a:p>
      </cdr:txBody>
    </cdr:sp>
  </cdr:relSizeAnchor>
  <cdr:relSizeAnchor xmlns:cdr="http://schemas.openxmlformats.org/drawingml/2006/chartDrawing">
    <cdr:from>
      <cdr:x>0.37675</cdr:x>
      <cdr:y>0.42225</cdr:y>
    </cdr:from>
    <cdr:to>
      <cdr:x>0.54625</cdr:x>
      <cdr:y>0.4655</cdr:y>
    </cdr:to>
    <cdr:sp>
      <cdr:nvSpPr>
        <cdr:cNvPr id="11" name="Rectangle 13"/>
        <cdr:cNvSpPr>
          <a:spLocks/>
        </cdr:cNvSpPr>
      </cdr:nvSpPr>
      <cdr:spPr>
        <a:xfrm>
          <a:off x="2790825" y="1485900"/>
          <a:ext cx="12573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Zona de Alta Calidad</a:t>
          </a:r>
        </a:p>
      </cdr:txBody>
    </cdr:sp>
  </cdr:relSizeAnchor>
  <cdr:relSizeAnchor xmlns:cdr="http://schemas.openxmlformats.org/drawingml/2006/chartDrawing">
    <cdr:from>
      <cdr:x>0.39075</cdr:x>
      <cdr:y>0.255</cdr:y>
    </cdr:from>
    <cdr:to>
      <cdr:x>0.5175</cdr:x>
      <cdr:y>0.29575</cdr:y>
    </cdr:to>
    <cdr:sp>
      <cdr:nvSpPr>
        <cdr:cNvPr id="12" name="Rectangle 14"/>
        <cdr:cNvSpPr>
          <a:spLocks/>
        </cdr:cNvSpPr>
      </cdr:nvSpPr>
      <cdr:spPr>
        <a:xfrm>
          <a:off x="2895600" y="895350"/>
          <a:ext cx="942975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Durable</a:t>
          </a:r>
        </a:p>
      </cdr:txBody>
    </cdr:sp>
  </cdr:relSizeAnchor>
  <cdr:relSizeAnchor xmlns:cdr="http://schemas.openxmlformats.org/drawingml/2006/chartDrawing">
    <cdr:from>
      <cdr:x>0.0365</cdr:x>
      <cdr:y>0.94725</cdr:y>
    </cdr:from>
    <cdr:to>
      <cdr:x>0.9845</cdr:x>
      <cdr:y>0.9925</cdr:y>
    </cdr:to>
    <cdr:sp>
      <cdr:nvSpPr>
        <cdr:cNvPr id="13" name="Rectangle 15"/>
        <cdr:cNvSpPr>
          <a:spLocks/>
        </cdr:cNvSpPr>
      </cdr:nvSpPr>
      <cdr:spPr>
        <a:xfrm>
          <a:off x="266700" y="3343275"/>
          <a:ext cx="7029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3.3.1. ENSAYO DE UT DE PANTALLA No. 20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572125"/>
    <xdr:graphicFrame>
      <xdr:nvGraphicFramePr>
        <xdr:cNvPr id="1" name="Shape 1025"/>
        <xdr:cNvGraphicFramePr/>
      </xdr:nvGraphicFramePr>
      <xdr:xfrm>
        <a:off x="0" y="0"/>
        <a:ext cx="92106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0.96825</cdr:y>
    </cdr:from>
    <cdr:to>
      <cdr:x>0.967</cdr:x>
      <cdr:y>0.9885</cdr:y>
    </cdr:to>
    <cdr:sp>
      <cdr:nvSpPr>
        <cdr:cNvPr id="1" name="Rectangle 30"/>
        <cdr:cNvSpPr>
          <a:spLocks/>
        </cdr:cNvSpPr>
      </cdr:nvSpPr>
      <cdr:spPr>
        <a:xfrm>
          <a:off x="561975" y="5591175"/>
          <a:ext cx="776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3.3.6. PERFIL DE CLORUROS  EN PANTALLA No. 4</a:t>
          </a:r>
        </a:p>
      </cdr:txBody>
    </cdr:sp>
  </cdr:relSizeAnchor>
  <cdr:relSizeAnchor xmlns:cdr="http://schemas.openxmlformats.org/drawingml/2006/chartDrawing">
    <cdr:from>
      <cdr:x>0.7985</cdr:x>
      <cdr:y>0.07375</cdr:y>
    </cdr:from>
    <cdr:to>
      <cdr:x>0.80775</cdr:x>
      <cdr:y>0.885</cdr:y>
    </cdr:to>
    <cdr:sp>
      <cdr:nvSpPr>
        <cdr:cNvPr id="2" name="Rectangle 31"/>
        <cdr:cNvSpPr>
          <a:spLocks/>
        </cdr:cNvSpPr>
      </cdr:nvSpPr>
      <cdr:spPr>
        <a:xfrm>
          <a:off x="6867525" y="419100"/>
          <a:ext cx="76200" cy="46863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0.124</cdr:y>
    </cdr:from>
    <cdr:to>
      <cdr:x>0.78325</cdr:x>
      <cdr:y>0.153</cdr:y>
    </cdr:to>
    <cdr:sp>
      <cdr:nvSpPr>
        <cdr:cNvPr id="3" name="Rectangle 32"/>
        <cdr:cNvSpPr>
          <a:spLocks/>
        </cdr:cNvSpPr>
      </cdr:nvSpPr>
      <cdr:spPr>
        <a:xfrm>
          <a:off x="5514975" y="714375"/>
          <a:ext cx="1228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REFUERZO</a:t>
          </a:r>
        </a:p>
      </cdr:txBody>
    </cdr:sp>
  </cdr:relSizeAnchor>
  <cdr:relSizeAnchor xmlns:cdr="http://schemas.openxmlformats.org/drawingml/2006/chartDrawing">
    <cdr:from>
      <cdr:x>0.2715</cdr:x>
      <cdr:y>0.841</cdr:y>
    </cdr:from>
    <cdr:to>
      <cdr:x>0.6275</cdr:x>
      <cdr:y>0.86375</cdr:y>
    </cdr:to>
    <cdr:sp>
      <cdr:nvSpPr>
        <cdr:cNvPr id="4" name="Rectangle 33"/>
        <cdr:cNvSpPr>
          <a:spLocks/>
        </cdr:cNvSpPr>
      </cdr:nvSpPr>
      <cdr:spPr>
        <a:xfrm>
          <a:off x="2333625" y="4857750"/>
          <a:ext cx="30670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CLORUROS</a:t>
          </a:r>
        </a:p>
      </cdr:txBody>
    </cdr:sp>
  </cdr:relSizeAnchor>
  <cdr:relSizeAnchor xmlns:cdr="http://schemas.openxmlformats.org/drawingml/2006/chartDrawing">
    <cdr:from>
      <cdr:x>0.14225</cdr:x>
      <cdr:y>0.584</cdr:y>
    </cdr:from>
    <cdr:to>
      <cdr:x>0.4545</cdr:x>
      <cdr:y>0.60775</cdr:y>
    </cdr:to>
    <cdr:sp>
      <cdr:nvSpPr>
        <cdr:cNvPr id="5" name="Rectangle 34"/>
        <cdr:cNvSpPr>
          <a:spLocks/>
        </cdr:cNvSpPr>
      </cdr:nvSpPr>
      <cdr:spPr>
        <a:xfrm>
          <a:off x="1219200" y="3371850"/>
          <a:ext cx="26860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CLORUROS</a:t>
          </a:r>
        </a:p>
      </cdr:txBody>
    </cdr:sp>
  </cdr:relSizeAnchor>
  <cdr:relSizeAnchor xmlns:cdr="http://schemas.openxmlformats.org/drawingml/2006/chartDrawing">
    <cdr:from>
      <cdr:x>0.17025</cdr:x>
      <cdr:y>0.78275</cdr:y>
    </cdr:from>
    <cdr:to>
      <cdr:x>0.244</cdr:x>
      <cdr:y>0.8125</cdr:y>
    </cdr:to>
    <cdr:sp>
      <cdr:nvSpPr>
        <cdr:cNvPr id="6" name="Rectangle 35"/>
        <cdr:cNvSpPr>
          <a:spLocks/>
        </cdr:cNvSpPr>
      </cdr:nvSpPr>
      <cdr:spPr>
        <a:xfrm>
          <a:off x="1457325" y="4524375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0.1 %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0.95825</cdr:y>
    </cdr:from>
    <cdr:to>
      <cdr:x>0.95075</cdr:x>
      <cdr:y>0.9875</cdr:y>
    </cdr:to>
    <cdr:sp>
      <cdr:nvSpPr>
        <cdr:cNvPr id="1" name="Rectangle 13"/>
        <cdr:cNvSpPr>
          <a:spLocks/>
        </cdr:cNvSpPr>
      </cdr:nvSpPr>
      <cdr:spPr>
        <a:xfrm>
          <a:off x="552450" y="5334000"/>
          <a:ext cx="819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3.3.7. PERFIL DE CLORUROS  EN PANTALLA FRONTAL CURVA</a:t>
          </a:r>
        </a:p>
      </cdr:txBody>
    </cdr:sp>
  </cdr:relSizeAnchor>
  <cdr:relSizeAnchor xmlns:cdr="http://schemas.openxmlformats.org/drawingml/2006/chartDrawing">
    <cdr:from>
      <cdr:x>0.79625</cdr:x>
      <cdr:y>0.15875</cdr:y>
    </cdr:from>
    <cdr:to>
      <cdr:x>0.8035</cdr:x>
      <cdr:y>0.87575</cdr:y>
    </cdr:to>
    <cdr:sp>
      <cdr:nvSpPr>
        <cdr:cNvPr id="2" name="Rectangle 14"/>
        <cdr:cNvSpPr>
          <a:spLocks/>
        </cdr:cNvSpPr>
      </cdr:nvSpPr>
      <cdr:spPr>
        <a:xfrm>
          <a:off x="7324725" y="876300"/>
          <a:ext cx="66675" cy="39909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0.12925</cdr:y>
    </cdr:from>
    <cdr:to>
      <cdr:x>0.7775</cdr:x>
      <cdr:y>0.157</cdr:y>
    </cdr:to>
    <cdr:sp>
      <cdr:nvSpPr>
        <cdr:cNvPr id="3" name="Rectangle 15"/>
        <cdr:cNvSpPr>
          <a:spLocks/>
        </cdr:cNvSpPr>
      </cdr:nvSpPr>
      <cdr:spPr>
        <a:xfrm>
          <a:off x="6210300" y="714375"/>
          <a:ext cx="942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REFUERZO</a:t>
          </a:r>
        </a:p>
      </cdr:txBody>
    </cdr:sp>
  </cdr:relSizeAnchor>
  <cdr:relSizeAnchor xmlns:cdr="http://schemas.openxmlformats.org/drawingml/2006/chartDrawing">
    <cdr:from>
      <cdr:x>0.26775</cdr:x>
      <cdr:y>0.84175</cdr:y>
    </cdr:from>
    <cdr:to>
      <cdr:x>0.57425</cdr:x>
      <cdr:y>0.87675</cdr:y>
    </cdr:to>
    <cdr:sp>
      <cdr:nvSpPr>
        <cdr:cNvPr id="4" name="Rectangle 16"/>
        <cdr:cNvSpPr>
          <a:spLocks/>
        </cdr:cNvSpPr>
      </cdr:nvSpPr>
      <cdr:spPr>
        <a:xfrm>
          <a:off x="2457450" y="4686300"/>
          <a:ext cx="2819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CLORUROS</a:t>
          </a:r>
        </a:p>
      </cdr:txBody>
    </cdr:sp>
  </cdr:relSizeAnchor>
  <cdr:relSizeAnchor xmlns:cdr="http://schemas.openxmlformats.org/drawingml/2006/chartDrawing">
    <cdr:from>
      <cdr:x>0.14475</cdr:x>
      <cdr:y>0.56825</cdr:y>
    </cdr:from>
    <cdr:to>
      <cdr:x>0.42725</cdr:x>
      <cdr:y>0.5905</cdr:y>
    </cdr:to>
    <cdr:sp>
      <cdr:nvSpPr>
        <cdr:cNvPr id="5" name="Rectangle 17"/>
        <cdr:cNvSpPr>
          <a:spLocks/>
        </cdr:cNvSpPr>
      </cdr:nvSpPr>
      <cdr:spPr>
        <a:xfrm>
          <a:off x="1323975" y="3162300"/>
          <a:ext cx="26003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CLORUROS</a:t>
          </a:r>
        </a:p>
      </cdr:txBody>
    </cdr:sp>
  </cdr:relSizeAnchor>
  <cdr:relSizeAnchor xmlns:cdr="http://schemas.openxmlformats.org/drawingml/2006/chartDrawing">
    <cdr:from>
      <cdr:x>0.14475</cdr:x>
      <cdr:y>0.79525</cdr:y>
    </cdr:from>
    <cdr:to>
      <cdr:x>0.22025</cdr:x>
      <cdr:y>0.818</cdr:y>
    </cdr:to>
    <cdr:sp>
      <cdr:nvSpPr>
        <cdr:cNvPr id="6" name="Rectangle 18"/>
        <cdr:cNvSpPr>
          <a:spLocks/>
        </cdr:cNvSpPr>
      </cdr:nvSpPr>
      <cdr:spPr>
        <a:xfrm>
          <a:off x="1323975" y="4429125"/>
          <a:ext cx="6953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0.1 %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572125"/>
    <xdr:graphicFrame>
      <xdr:nvGraphicFramePr>
        <xdr:cNvPr id="1" name="Shape 1025"/>
        <xdr:cNvGraphicFramePr/>
      </xdr:nvGraphicFramePr>
      <xdr:xfrm>
        <a:off x="0" y="0"/>
        <a:ext cx="92106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0.962</cdr:y>
    </cdr:from>
    <cdr:to>
      <cdr:x>0.987</cdr:x>
      <cdr:y>0.994</cdr:y>
    </cdr:to>
    <cdr:sp>
      <cdr:nvSpPr>
        <cdr:cNvPr id="1" name="Rectangle 1"/>
        <cdr:cNvSpPr>
          <a:spLocks/>
        </cdr:cNvSpPr>
      </cdr:nvSpPr>
      <cdr:spPr>
        <a:xfrm>
          <a:off x="304800" y="5553075"/>
          <a:ext cx="818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3.3.8. PERFIL DE CLORUROS A DIFERENTES ALTURAS CON RESPECTO AL NIVEL DE REFERENCIA, PANTALLA No. 20</a:t>
          </a:r>
        </a:p>
      </cdr:txBody>
    </cdr:sp>
  </cdr:relSizeAnchor>
  <cdr:relSizeAnchor xmlns:cdr="http://schemas.openxmlformats.org/drawingml/2006/chartDrawing">
    <cdr:from>
      <cdr:x>0.24475</cdr:x>
      <cdr:y>0.852</cdr:y>
    </cdr:from>
    <cdr:to>
      <cdr:x>0.50425</cdr:x>
      <cdr:y>0.87525</cdr:y>
    </cdr:to>
    <cdr:sp>
      <cdr:nvSpPr>
        <cdr:cNvPr id="2" name="Rectangle 2"/>
        <cdr:cNvSpPr>
          <a:spLocks/>
        </cdr:cNvSpPr>
      </cdr:nvSpPr>
      <cdr:spPr>
        <a:xfrm>
          <a:off x="2105025" y="4924425"/>
          <a:ext cx="22383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Cloruros</a:t>
          </a:r>
        </a:p>
      </cdr:txBody>
    </cdr:sp>
  </cdr:relSizeAnchor>
  <cdr:relSizeAnchor xmlns:cdr="http://schemas.openxmlformats.org/drawingml/2006/chartDrawing">
    <cdr:from>
      <cdr:x>0.09825</cdr:x>
      <cdr:y>0.6325</cdr:y>
    </cdr:from>
    <cdr:to>
      <cdr:x>0.39025</cdr:x>
      <cdr:y>0.669</cdr:y>
    </cdr:to>
    <cdr:sp>
      <cdr:nvSpPr>
        <cdr:cNvPr id="3" name="Rectangle 3"/>
        <cdr:cNvSpPr>
          <a:spLocks/>
        </cdr:cNvSpPr>
      </cdr:nvSpPr>
      <cdr:spPr>
        <a:xfrm>
          <a:off x="838200" y="3648075"/>
          <a:ext cx="2514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Cloruros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0.95725</cdr:y>
    </cdr:from>
    <cdr:to>
      <cdr:x>0.97175</cdr:x>
      <cdr:y>0.982</cdr:y>
    </cdr:to>
    <cdr:sp>
      <cdr:nvSpPr>
        <cdr:cNvPr id="1" name="Rectangle 10"/>
        <cdr:cNvSpPr>
          <a:spLocks/>
        </cdr:cNvSpPr>
      </cdr:nvSpPr>
      <cdr:spPr>
        <a:xfrm>
          <a:off x="361950" y="5534025"/>
          <a:ext cx="80010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3.3.9. PERFIL DE CLORUROS A DIFERENTES ALTURAS CON RESPECTO AL NIVEL DE REFERENCIA, PANTALLA No. 4</a:t>
          </a:r>
        </a:p>
      </cdr:txBody>
    </cdr:sp>
  </cdr:relSizeAnchor>
  <cdr:relSizeAnchor xmlns:cdr="http://schemas.openxmlformats.org/drawingml/2006/chartDrawing">
    <cdr:from>
      <cdr:x>0.32</cdr:x>
      <cdr:y>0.84775</cdr:y>
    </cdr:from>
    <cdr:to>
      <cdr:x>0.59325</cdr:x>
      <cdr:y>0.87275</cdr:y>
    </cdr:to>
    <cdr:sp>
      <cdr:nvSpPr>
        <cdr:cNvPr id="2" name="Rectangle 11"/>
        <cdr:cNvSpPr>
          <a:spLocks/>
        </cdr:cNvSpPr>
      </cdr:nvSpPr>
      <cdr:spPr>
        <a:xfrm>
          <a:off x="2752725" y="4895850"/>
          <a:ext cx="2352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Cloruros</a:t>
          </a:r>
        </a:p>
      </cdr:txBody>
    </cdr:sp>
  </cdr:relSizeAnchor>
  <cdr:relSizeAnchor xmlns:cdr="http://schemas.openxmlformats.org/drawingml/2006/chartDrawing">
    <cdr:from>
      <cdr:x>0.24875</cdr:x>
      <cdr:y>0.6975</cdr:y>
    </cdr:from>
    <cdr:to>
      <cdr:x>0.498</cdr:x>
      <cdr:y>0.7225</cdr:y>
    </cdr:to>
    <cdr:sp>
      <cdr:nvSpPr>
        <cdr:cNvPr id="3" name="Rectangle 12"/>
        <cdr:cNvSpPr>
          <a:spLocks/>
        </cdr:cNvSpPr>
      </cdr:nvSpPr>
      <cdr:spPr>
        <a:xfrm>
          <a:off x="2133600" y="4029075"/>
          <a:ext cx="2143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Cloruros</a:t>
          </a:r>
        </a:p>
      </cdr:txBody>
    </cdr:sp>
  </cdr:relSizeAnchor>
  <cdr:relSizeAnchor xmlns:cdr="http://schemas.openxmlformats.org/drawingml/2006/chartDrawing">
    <cdr:from>
      <cdr:x>0.22475</cdr:x>
      <cdr:y>0.80325</cdr:y>
    </cdr:from>
    <cdr:to>
      <cdr:x>0.30625</cdr:x>
      <cdr:y>0.82675</cdr:y>
    </cdr:to>
    <cdr:sp>
      <cdr:nvSpPr>
        <cdr:cNvPr id="4" name="Rectangle 13"/>
        <cdr:cNvSpPr>
          <a:spLocks/>
        </cdr:cNvSpPr>
      </cdr:nvSpPr>
      <cdr:spPr>
        <a:xfrm>
          <a:off x="1933575" y="4638675"/>
          <a:ext cx="7048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0.1 %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0.96425</cdr:y>
    </cdr:from>
    <cdr:to>
      <cdr:x>0.97825</cdr:x>
      <cdr:y>0.99775</cdr:y>
    </cdr:to>
    <cdr:sp>
      <cdr:nvSpPr>
        <cdr:cNvPr id="1" name="Rectangle 7"/>
        <cdr:cNvSpPr>
          <a:spLocks/>
        </cdr:cNvSpPr>
      </cdr:nvSpPr>
      <cdr:spPr>
        <a:xfrm>
          <a:off x="447675" y="5572125"/>
          <a:ext cx="797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3.3.10. PERFIL DE CLORUROS A DIFERENTES ALTURAS CON RESPECTO AL NIVEL DE REFERENCIA, PANTALLA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CURVA</a:t>
          </a:r>
        </a:p>
      </cdr:txBody>
    </cdr:sp>
  </cdr:relSizeAnchor>
  <cdr:relSizeAnchor xmlns:cdr="http://schemas.openxmlformats.org/drawingml/2006/chartDrawing">
    <cdr:from>
      <cdr:x>0.2785</cdr:x>
      <cdr:y>0.8525</cdr:y>
    </cdr:from>
    <cdr:to>
      <cdr:x>0.56075</cdr:x>
      <cdr:y>0.87675</cdr:y>
    </cdr:to>
    <cdr:sp>
      <cdr:nvSpPr>
        <cdr:cNvPr id="2" name="Rectangle 8"/>
        <cdr:cNvSpPr>
          <a:spLocks/>
        </cdr:cNvSpPr>
      </cdr:nvSpPr>
      <cdr:spPr>
        <a:xfrm>
          <a:off x="2390775" y="4924425"/>
          <a:ext cx="2428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Cloruros</a:t>
          </a:r>
        </a:p>
      </cdr:txBody>
    </cdr:sp>
  </cdr:relSizeAnchor>
  <cdr:relSizeAnchor xmlns:cdr="http://schemas.openxmlformats.org/drawingml/2006/chartDrawing">
    <cdr:from>
      <cdr:x>0.2945</cdr:x>
      <cdr:y>0.70875</cdr:y>
    </cdr:from>
    <cdr:to>
      <cdr:x>0.57325</cdr:x>
      <cdr:y>0.734</cdr:y>
    </cdr:to>
    <cdr:sp>
      <cdr:nvSpPr>
        <cdr:cNvPr id="3" name="Rectangle 9"/>
        <cdr:cNvSpPr>
          <a:spLocks/>
        </cdr:cNvSpPr>
      </cdr:nvSpPr>
      <cdr:spPr>
        <a:xfrm>
          <a:off x="2533650" y="4095750"/>
          <a:ext cx="2400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Cloruros</a:t>
          </a:r>
        </a:p>
      </cdr:txBody>
    </cdr:sp>
  </cdr:relSizeAnchor>
  <cdr:relSizeAnchor xmlns:cdr="http://schemas.openxmlformats.org/drawingml/2006/chartDrawing">
    <cdr:from>
      <cdr:x>0.204</cdr:x>
      <cdr:y>0.7905</cdr:y>
    </cdr:from>
    <cdr:to>
      <cdr:x>0.2945</cdr:x>
      <cdr:y>0.8275</cdr:y>
    </cdr:to>
    <cdr:sp>
      <cdr:nvSpPr>
        <cdr:cNvPr id="4" name="Rectangle 10"/>
        <cdr:cNvSpPr>
          <a:spLocks/>
        </cdr:cNvSpPr>
      </cdr:nvSpPr>
      <cdr:spPr>
        <a:xfrm>
          <a:off x="1752600" y="4562475"/>
          <a:ext cx="781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0.1 %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10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0.96225</cdr:y>
    </cdr:from>
    <cdr:to>
      <cdr:x>0.969</cdr:x>
      <cdr:y>0.98875</cdr:y>
    </cdr:to>
    <cdr:sp>
      <cdr:nvSpPr>
        <cdr:cNvPr id="1" name="Rectangle 27"/>
        <cdr:cNvSpPr>
          <a:spLocks/>
        </cdr:cNvSpPr>
      </cdr:nvSpPr>
      <cdr:spPr>
        <a:xfrm>
          <a:off x="590550" y="5562600"/>
          <a:ext cx="775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3.3.11. PERFIL DE SULFATOS  EN PANTALLA No. 20</a:t>
          </a:r>
        </a:p>
      </cdr:txBody>
    </cdr:sp>
  </cdr:relSizeAnchor>
  <cdr:relSizeAnchor xmlns:cdr="http://schemas.openxmlformats.org/drawingml/2006/chartDrawing">
    <cdr:from>
      <cdr:x>0.8005</cdr:x>
      <cdr:y>0.11875</cdr:y>
    </cdr:from>
    <cdr:to>
      <cdr:x>0.80675</cdr:x>
      <cdr:y>0.86125</cdr:y>
    </cdr:to>
    <cdr:sp>
      <cdr:nvSpPr>
        <cdr:cNvPr id="2" name="Rectangle 28"/>
        <cdr:cNvSpPr>
          <a:spLocks/>
        </cdr:cNvSpPr>
      </cdr:nvSpPr>
      <cdr:spPr>
        <a:xfrm>
          <a:off x="6886575" y="685800"/>
          <a:ext cx="57150" cy="42957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0.14575</cdr:y>
    </cdr:from>
    <cdr:to>
      <cdr:x>0.7905</cdr:x>
      <cdr:y>0.1735</cdr:y>
    </cdr:to>
    <cdr:sp>
      <cdr:nvSpPr>
        <cdr:cNvPr id="3" name="Rectangle 29"/>
        <cdr:cNvSpPr>
          <a:spLocks/>
        </cdr:cNvSpPr>
      </cdr:nvSpPr>
      <cdr:spPr>
        <a:xfrm>
          <a:off x="5762625" y="838200"/>
          <a:ext cx="1038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REFUERZO</a:t>
          </a:r>
        </a:p>
      </cdr:txBody>
    </cdr:sp>
  </cdr:relSizeAnchor>
  <cdr:relSizeAnchor xmlns:cdr="http://schemas.openxmlformats.org/drawingml/2006/chartDrawing">
    <cdr:from>
      <cdr:x>0.2605</cdr:x>
      <cdr:y>0.456</cdr:y>
    </cdr:from>
    <cdr:to>
      <cdr:x>0.57725</cdr:x>
      <cdr:y>0.49225</cdr:y>
    </cdr:to>
    <cdr:sp>
      <cdr:nvSpPr>
        <cdr:cNvPr id="4" name="Rectangle 30"/>
        <cdr:cNvSpPr>
          <a:spLocks/>
        </cdr:cNvSpPr>
      </cdr:nvSpPr>
      <cdr:spPr>
        <a:xfrm>
          <a:off x="2238375" y="2628900"/>
          <a:ext cx="2724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SULFATOS (SO3)</a:t>
          </a:r>
        </a:p>
      </cdr:txBody>
    </cdr:sp>
  </cdr:relSizeAnchor>
  <cdr:relSizeAnchor xmlns:cdr="http://schemas.openxmlformats.org/drawingml/2006/chartDrawing">
    <cdr:from>
      <cdr:x>0.286</cdr:x>
      <cdr:y>0.11875</cdr:y>
    </cdr:from>
    <cdr:to>
      <cdr:x>0.621</cdr:x>
      <cdr:y>0.14575</cdr:y>
    </cdr:to>
    <cdr:sp>
      <cdr:nvSpPr>
        <cdr:cNvPr id="5" name="Rectangle 31"/>
        <cdr:cNvSpPr>
          <a:spLocks/>
        </cdr:cNvSpPr>
      </cdr:nvSpPr>
      <cdr:spPr>
        <a:xfrm>
          <a:off x="2457450" y="685800"/>
          <a:ext cx="2886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SULFATOS (SO3)</a:t>
          </a:r>
        </a:p>
      </cdr:txBody>
    </cdr:sp>
  </cdr:relSizeAnchor>
  <cdr:relSizeAnchor xmlns:cdr="http://schemas.openxmlformats.org/drawingml/2006/chartDrawing">
    <cdr:from>
      <cdr:x>0.1575</cdr:x>
      <cdr:y>0.138</cdr:y>
    </cdr:from>
    <cdr:to>
      <cdr:x>0.2305</cdr:x>
      <cdr:y>0.1665</cdr:y>
    </cdr:to>
    <cdr:sp>
      <cdr:nvSpPr>
        <cdr:cNvPr id="6" name="Rectangle 32"/>
        <cdr:cNvSpPr>
          <a:spLocks/>
        </cdr:cNvSpPr>
      </cdr:nvSpPr>
      <cdr:spPr>
        <a:xfrm>
          <a:off x="1352550" y="79057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3.5 %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0.9575</cdr:y>
    </cdr:from>
    <cdr:to>
      <cdr:x>0.98225</cdr:x>
      <cdr:y>0.982</cdr:y>
    </cdr:to>
    <cdr:sp>
      <cdr:nvSpPr>
        <cdr:cNvPr id="1" name="Rectangle 6"/>
        <cdr:cNvSpPr>
          <a:spLocks/>
        </cdr:cNvSpPr>
      </cdr:nvSpPr>
      <cdr:spPr>
        <a:xfrm>
          <a:off x="733425" y="5534025"/>
          <a:ext cx="772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3.3.12. PERFIL DE SULFATOS  EN PANTALLA No. 4</a:t>
          </a:r>
        </a:p>
      </cdr:txBody>
    </cdr:sp>
  </cdr:relSizeAnchor>
  <cdr:relSizeAnchor xmlns:cdr="http://schemas.openxmlformats.org/drawingml/2006/chartDrawing">
    <cdr:from>
      <cdr:x>0.80125</cdr:x>
      <cdr:y>0.148</cdr:y>
    </cdr:from>
    <cdr:to>
      <cdr:x>0.80775</cdr:x>
      <cdr:y>0.86125</cdr:y>
    </cdr:to>
    <cdr:sp>
      <cdr:nvSpPr>
        <cdr:cNvPr id="2" name="Rectangle 7"/>
        <cdr:cNvSpPr>
          <a:spLocks/>
        </cdr:cNvSpPr>
      </cdr:nvSpPr>
      <cdr:spPr>
        <a:xfrm>
          <a:off x="6896100" y="847725"/>
          <a:ext cx="57150" cy="412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0.6405</cdr:x>
      <cdr:y>0.22125</cdr:y>
    </cdr:from>
    <cdr:to>
      <cdr:x>0.78025</cdr:x>
      <cdr:y>0.24875</cdr:y>
    </cdr:to>
    <cdr:sp>
      <cdr:nvSpPr>
        <cdr:cNvPr id="3" name="Rectangle 8"/>
        <cdr:cNvSpPr>
          <a:spLocks/>
        </cdr:cNvSpPr>
      </cdr:nvSpPr>
      <cdr:spPr>
        <a:xfrm>
          <a:off x="5514975" y="1276350"/>
          <a:ext cx="1200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REFUERZO</a:t>
          </a:r>
        </a:p>
      </cdr:txBody>
    </cdr:sp>
  </cdr:relSizeAnchor>
  <cdr:relSizeAnchor xmlns:cdr="http://schemas.openxmlformats.org/drawingml/2006/chartDrawing">
    <cdr:from>
      <cdr:x>0.25875</cdr:x>
      <cdr:y>0.45475</cdr:y>
    </cdr:from>
    <cdr:to>
      <cdr:x>0.5985</cdr:x>
      <cdr:y>0.48975</cdr:y>
    </cdr:to>
    <cdr:sp>
      <cdr:nvSpPr>
        <cdr:cNvPr id="4" name="Rectangle 9"/>
        <cdr:cNvSpPr>
          <a:spLocks/>
        </cdr:cNvSpPr>
      </cdr:nvSpPr>
      <cdr:spPr>
        <a:xfrm>
          <a:off x="2219325" y="2628900"/>
          <a:ext cx="2924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SULFATOS (SO3)</a:t>
          </a:r>
        </a:p>
      </cdr:txBody>
    </cdr:sp>
  </cdr:relSizeAnchor>
  <cdr:relSizeAnchor xmlns:cdr="http://schemas.openxmlformats.org/drawingml/2006/chartDrawing">
    <cdr:from>
      <cdr:x>0.31525</cdr:x>
      <cdr:y>0.135</cdr:y>
    </cdr:from>
    <cdr:to>
      <cdr:x>0.6615</cdr:x>
      <cdr:y>0.17025</cdr:y>
    </cdr:to>
    <cdr:sp>
      <cdr:nvSpPr>
        <cdr:cNvPr id="5" name="Rectangle 10"/>
        <cdr:cNvSpPr>
          <a:spLocks/>
        </cdr:cNvSpPr>
      </cdr:nvSpPr>
      <cdr:spPr>
        <a:xfrm>
          <a:off x="2705100" y="771525"/>
          <a:ext cx="2981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SULFATOS (SO3)</a:t>
          </a:r>
        </a:p>
      </cdr:txBody>
    </cdr:sp>
  </cdr:relSizeAnchor>
  <cdr:relSizeAnchor xmlns:cdr="http://schemas.openxmlformats.org/drawingml/2006/chartDrawing">
    <cdr:from>
      <cdr:x>0.1775</cdr:x>
      <cdr:y>0.148</cdr:y>
    </cdr:from>
    <cdr:to>
      <cdr:x>0.2385</cdr:x>
      <cdr:y>0.17025</cdr:y>
    </cdr:to>
    <cdr:sp>
      <cdr:nvSpPr>
        <cdr:cNvPr id="6" name="Rectangle 11"/>
        <cdr:cNvSpPr>
          <a:spLocks/>
        </cdr:cNvSpPr>
      </cdr:nvSpPr>
      <cdr:spPr>
        <a:xfrm>
          <a:off x="1524000" y="847725"/>
          <a:ext cx="523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3.5 %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0.94175</cdr:y>
    </cdr:from>
    <cdr:to>
      <cdr:x>0.96875</cdr:x>
      <cdr:y>0.9755</cdr:y>
    </cdr:to>
    <cdr:sp>
      <cdr:nvSpPr>
        <cdr:cNvPr id="1" name="Rectangle 6"/>
        <cdr:cNvSpPr>
          <a:spLocks/>
        </cdr:cNvSpPr>
      </cdr:nvSpPr>
      <cdr:spPr>
        <a:xfrm>
          <a:off x="714375" y="5438775"/>
          <a:ext cx="7620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3.3.13. PERFIL DE SULFATOS  EN PANTALLA FRONTAL CURVA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0.805</cdr:x>
      <cdr:y>0.13375</cdr:y>
    </cdr:from>
    <cdr:to>
      <cdr:x>0.81125</cdr:x>
      <cdr:y>0.856</cdr:y>
    </cdr:to>
    <cdr:sp>
      <cdr:nvSpPr>
        <cdr:cNvPr id="2" name="Rectangle 7"/>
        <cdr:cNvSpPr>
          <a:spLocks/>
        </cdr:cNvSpPr>
      </cdr:nvSpPr>
      <cdr:spPr>
        <a:xfrm>
          <a:off x="6924675" y="771525"/>
          <a:ext cx="57150" cy="41719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0.2325</cdr:y>
    </cdr:from>
    <cdr:to>
      <cdr:x>0.7975</cdr:x>
      <cdr:y>0.262</cdr:y>
    </cdr:to>
    <cdr:sp>
      <cdr:nvSpPr>
        <cdr:cNvPr id="3" name="Rectangle 8"/>
        <cdr:cNvSpPr>
          <a:spLocks/>
        </cdr:cNvSpPr>
      </cdr:nvSpPr>
      <cdr:spPr>
        <a:xfrm>
          <a:off x="5838825" y="1343025"/>
          <a:ext cx="1019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REFUERZO</a:t>
          </a:r>
        </a:p>
      </cdr:txBody>
    </cdr:sp>
  </cdr:relSizeAnchor>
  <cdr:relSizeAnchor xmlns:cdr="http://schemas.openxmlformats.org/drawingml/2006/chartDrawing">
    <cdr:from>
      <cdr:x>0.30725</cdr:x>
      <cdr:y>0.42525</cdr:y>
    </cdr:from>
    <cdr:to>
      <cdr:x>0.63925</cdr:x>
      <cdr:y>0.45025</cdr:y>
    </cdr:to>
    <cdr:sp>
      <cdr:nvSpPr>
        <cdr:cNvPr id="4" name="Rectangle 9"/>
        <cdr:cNvSpPr>
          <a:spLocks/>
        </cdr:cNvSpPr>
      </cdr:nvSpPr>
      <cdr:spPr>
        <a:xfrm>
          <a:off x="2638425" y="2457450"/>
          <a:ext cx="2857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SULFATOS (SO3)</a:t>
          </a:r>
        </a:p>
      </cdr:txBody>
    </cdr:sp>
  </cdr:relSizeAnchor>
  <cdr:relSizeAnchor xmlns:cdr="http://schemas.openxmlformats.org/drawingml/2006/chartDrawing">
    <cdr:from>
      <cdr:x>0.30725</cdr:x>
      <cdr:y>0.15425</cdr:y>
    </cdr:from>
    <cdr:to>
      <cdr:x>0.663</cdr:x>
      <cdr:y>0.174</cdr:y>
    </cdr:to>
    <cdr:sp>
      <cdr:nvSpPr>
        <cdr:cNvPr id="5" name="Rectangle 10"/>
        <cdr:cNvSpPr>
          <a:spLocks/>
        </cdr:cNvSpPr>
      </cdr:nvSpPr>
      <cdr:spPr>
        <a:xfrm>
          <a:off x="2638425" y="885825"/>
          <a:ext cx="30670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SULFATOS (SO3)</a:t>
          </a:r>
        </a:p>
      </cdr:txBody>
    </cdr:sp>
  </cdr:relSizeAnchor>
  <cdr:relSizeAnchor xmlns:cdr="http://schemas.openxmlformats.org/drawingml/2006/chartDrawing">
    <cdr:from>
      <cdr:x>0.1535</cdr:x>
      <cdr:y>0.15425</cdr:y>
    </cdr:from>
    <cdr:to>
      <cdr:x>0.22475</cdr:x>
      <cdr:y>0.174</cdr:y>
    </cdr:to>
    <cdr:sp>
      <cdr:nvSpPr>
        <cdr:cNvPr id="6" name="Rectangle 11"/>
        <cdr:cNvSpPr>
          <a:spLocks/>
        </cdr:cNvSpPr>
      </cdr:nvSpPr>
      <cdr:spPr>
        <a:xfrm>
          <a:off x="1314450" y="885825"/>
          <a:ext cx="6096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3.5 %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0.964</cdr:y>
    </cdr:from>
    <cdr:to>
      <cdr:x>0.97775</cdr:x>
      <cdr:y>0.9975</cdr:y>
    </cdr:to>
    <cdr:sp>
      <cdr:nvSpPr>
        <cdr:cNvPr id="1" name="Rectangle 5"/>
        <cdr:cNvSpPr>
          <a:spLocks/>
        </cdr:cNvSpPr>
      </cdr:nvSpPr>
      <cdr:spPr>
        <a:xfrm>
          <a:off x="276225" y="5191125"/>
          <a:ext cx="837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3.3.14. PERFIL DE SULFATOS (SO3) A DIFERENTES ALTURAS CON RESPECTO AL NIVEL DE REFERENCIA, PANTALLA</a:t>
          </a:r>
          <a:r>
            <a:rPr lang="en-US" cap="none" sz="875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CURVA</a:t>
          </a:r>
        </a:p>
      </cdr:txBody>
    </cdr:sp>
  </cdr:relSizeAnchor>
  <cdr:relSizeAnchor xmlns:cdr="http://schemas.openxmlformats.org/drawingml/2006/chartDrawing">
    <cdr:from>
      <cdr:x>0.40725</cdr:x>
      <cdr:y>0.469</cdr:y>
    </cdr:from>
    <cdr:to>
      <cdr:x>0.66975</cdr:x>
      <cdr:y>0.495</cdr:y>
    </cdr:to>
    <cdr:sp>
      <cdr:nvSpPr>
        <cdr:cNvPr id="2" name="Rectangle 6"/>
        <cdr:cNvSpPr>
          <a:spLocks/>
        </cdr:cNvSpPr>
      </cdr:nvSpPr>
      <cdr:spPr>
        <a:xfrm>
          <a:off x="3600450" y="2524125"/>
          <a:ext cx="2324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de Sulfatos</a:t>
          </a:r>
        </a:p>
      </cdr:txBody>
    </cdr:sp>
  </cdr:relSizeAnchor>
  <cdr:relSizeAnchor xmlns:cdr="http://schemas.openxmlformats.org/drawingml/2006/chartDrawing">
    <cdr:from>
      <cdr:x>0.38875</cdr:x>
      <cdr:y>0.135</cdr:y>
    </cdr:from>
    <cdr:to>
      <cdr:x>0.6495</cdr:x>
      <cdr:y>0.1635</cdr:y>
    </cdr:to>
    <cdr:sp>
      <cdr:nvSpPr>
        <cdr:cNvPr id="3" name="Rectangle 7"/>
        <cdr:cNvSpPr>
          <a:spLocks/>
        </cdr:cNvSpPr>
      </cdr:nvSpPr>
      <cdr:spPr>
        <a:xfrm>
          <a:off x="3438525" y="723900"/>
          <a:ext cx="2305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Sulfatos</a:t>
          </a:r>
        </a:p>
      </cdr:txBody>
    </cdr:sp>
  </cdr:relSizeAnchor>
  <cdr:relSizeAnchor xmlns:cdr="http://schemas.openxmlformats.org/drawingml/2006/chartDrawing">
    <cdr:from>
      <cdr:x>0.21975</cdr:x>
      <cdr:y>0.147</cdr:y>
    </cdr:from>
    <cdr:to>
      <cdr:x>0.2935</cdr:x>
      <cdr:y>0.1755</cdr:y>
    </cdr:to>
    <cdr:sp>
      <cdr:nvSpPr>
        <cdr:cNvPr id="4" name="Rectangle 9"/>
        <cdr:cNvSpPr>
          <a:spLocks/>
        </cdr:cNvSpPr>
      </cdr:nvSpPr>
      <cdr:spPr>
        <a:xfrm>
          <a:off x="1943100" y="790575"/>
          <a:ext cx="657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3.5 %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48725" cy="5391150"/>
    <xdr:graphicFrame>
      <xdr:nvGraphicFramePr>
        <xdr:cNvPr id="1" name="Shape 1025"/>
        <xdr:cNvGraphicFramePr/>
      </xdr:nvGraphicFramePr>
      <xdr:xfrm>
        <a:off x="0" y="0"/>
        <a:ext cx="88487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0.7555</cdr:y>
    </cdr:from>
    <cdr:to>
      <cdr:x>0.693</cdr:x>
      <cdr:y>0.78125</cdr:y>
    </cdr:to>
    <cdr:sp>
      <cdr:nvSpPr>
        <cdr:cNvPr id="1" name="Rectangle 12"/>
        <cdr:cNvSpPr>
          <a:spLocks/>
        </cdr:cNvSpPr>
      </cdr:nvSpPr>
      <cdr:spPr>
        <a:xfrm>
          <a:off x="3590925" y="4067175"/>
          <a:ext cx="253365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PROBABILIDAD DE CORROSIÓN: &gt; 90 %</a:t>
          </a:r>
        </a:p>
      </cdr:txBody>
    </cdr:sp>
  </cdr:relSizeAnchor>
  <cdr:relSizeAnchor xmlns:cdr="http://schemas.openxmlformats.org/drawingml/2006/chartDrawing">
    <cdr:from>
      <cdr:x>0.0985</cdr:x>
      <cdr:y>0.30375</cdr:y>
    </cdr:from>
    <cdr:to>
      <cdr:x>0.114</cdr:x>
      <cdr:y>0.743</cdr:y>
    </cdr:to>
    <cdr:sp>
      <cdr:nvSpPr>
        <cdr:cNvPr id="2" name="Rectangle 13"/>
        <cdr:cNvSpPr>
          <a:spLocks/>
        </cdr:cNvSpPr>
      </cdr:nvSpPr>
      <cdr:spPr>
        <a:xfrm>
          <a:off x="866775" y="1628775"/>
          <a:ext cx="133350" cy="23717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vert="wordArtVertRtl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PROB.CORR.INTER.</a:t>
          </a:r>
        </a:p>
      </cdr:txBody>
    </cdr:sp>
  </cdr:relSizeAnchor>
  <cdr:relSizeAnchor xmlns:cdr="http://schemas.openxmlformats.org/drawingml/2006/chartDrawing">
    <cdr:from>
      <cdr:x>0.114</cdr:x>
      <cdr:y>0.43125</cdr:y>
    </cdr:from>
    <cdr:to>
      <cdr:x>0.167</cdr:x>
      <cdr:y>0.4615</cdr:y>
    </cdr:to>
    <cdr:sp>
      <cdr:nvSpPr>
        <cdr:cNvPr id="3" name="Line 14"/>
        <cdr:cNvSpPr>
          <a:spLocks/>
        </cdr:cNvSpPr>
      </cdr:nvSpPr>
      <cdr:spPr>
        <a:xfrm flipV="1">
          <a:off x="1000125" y="2324100"/>
          <a:ext cx="46672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0.24575</cdr:y>
    </cdr:from>
    <cdr:to>
      <cdr:x>0.682</cdr:x>
      <cdr:y>0.27375</cdr:y>
    </cdr:to>
    <cdr:sp>
      <cdr:nvSpPr>
        <cdr:cNvPr id="4" name="Rectangle 15"/>
        <cdr:cNvSpPr>
          <a:spLocks/>
        </cdr:cNvSpPr>
      </cdr:nvSpPr>
      <cdr:spPr>
        <a:xfrm>
          <a:off x="3562350" y="1323975"/>
          <a:ext cx="2466975" cy="152400"/>
        </a:xfrm>
        <a:prstGeom prst="rect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PROBABILIDAD DE CORROSIÓN: &lt; 10 %</a:t>
          </a:r>
        </a:p>
      </cdr:txBody>
    </cdr:sp>
  </cdr:relSizeAnchor>
  <cdr:relSizeAnchor xmlns:cdr="http://schemas.openxmlformats.org/drawingml/2006/chartDrawing">
    <cdr:from>
      <cdr:x>0.075</cdr:x>
      <cdr:y>0.812</cdr:y>
    </cdr:from>
    <cdr:to>
      <cdr:x>0.988</cdr:x>
      <cdr:y>0.81275</cdr:y>
    </cdr:to>
    <cdr:sp>
      <cdr:nvSpPr>
        <cdr:cNvPr id="5" name="Line 16"/>
        <cdr:cNvSpPr>
          <a:spLocks/>
        </cdr:cNvSpPr>
      </cdr:nvSpPr>
      <cdr:spPr>
        <a:xfrm>
          <a:off x="657225" y="4371975"/>
          <a:ext cx="8077200" cy="0"/>
        </a:xfrm>
        <a:prstGeom prst="lin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0.553</cdr:y>
    </cdr:from>
    <cdr:to>
      <cdr:x>0.988</cdr:x>
      <cdr:y>0.55375</cdr:y>
    </cdr:to>
    <cdr:sp>
      <cdr:nvSpPr>
        <cdr:cNvPr id="6" name="Line 17"/>
        <cdr:cNvSpPr>
          <a:spLocks/>
        </cdr:cNvSpPr>
      </cdr:nvSpPr>
      <cdr:spPr>
        <a:xfrm>
          <a:off x="657225" y="2971800"/>
          <a:ext cx="80772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0.39475</cdr:y>
    </cdr:from>
    <cdr:to>
      <cdr:x>0.988</cdr:x>
      <cdr:y>0.3955</cdr:y>
    </cdr:to>
    <cdr:sp>
      <cdr:nvSpPr>
        <cdr:cNvPr id="7" name="Line 18"/>
        <cdr:cNvSpPr>
          <a:spLocks/>
        </cdr:cNvSpPr>
      </cdr:nvSpPr>
      <cdr:spPr>
        <a:xfrm>
          <a:off x="657225" y="2124075"/>
          <a:ext cx="8077200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0.964</cdr:y>
    </cdr:from>
    <cdr:to>
      <cdr:x>0.988</cdr:x>
      <cdr:y>0.99825</cdr:y>
    </cdr:to>
    <cdr:sp>
      <cdr:nvSpPr>
        <cdr:cNvPr id="8" name="Rectangle 22"/>
        <cdr:cNvSpPr>
          <a:spLocks/>
        </cdr:cNvSpPr>
      </cdr:nvSpPr>
      <cdr:spPr>
        <a:xfrm>
          <a:off x="781050" y="5191125"/>
          <a:ext cx="796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3.4.1. LECTURAS DE POTENCIALES EN PANTALLA No. 20, CARA INTERIOR</a:t>
          </a:r>
        </a:p>
      </cdr:txBody>
    </cdr:sp>
  </cdr:relSizeAnchor>
  <cdr:relSizeAnchor xmlns:cdr="http://schemas.openxmlformats.org/drawingml/2006/chartDrawing">
    <cdr:from>
      <cdr:x>0.06825</cdr:x>
      <cdr:y>0.39475</cdr:y>
    </cdr:from>
    <cdr:to>
      <cdr:x>0.075</cdr:x>
      <cdr:y>0.3955</cdr:y>
    </cdr:to>
    <cdr:sp>
      <cdr:nvSpPr>
        <cdr:cNvPr id="9" name="Line 24"/>
        <cdr:cNvSpPr>
          <a:spLocks/>
        </cdr:cNvSpPr>
      </cdr:nvSpPr>
      <cdr:spPr>
        <a:xfrm flipH="1">
          <a:off x="600075" y="2124075"/>
          <a:ext cx="57150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0.64925</cdr:y>
    </cdr:from>
    <cdr:to>
      <cdr:x>0.12175</cdr:x>
      <cdr:y>0.89675</cdr:y>
    </cdr:to>
    <cdr:sp>
      <cdr:nvSpPr>
        <cdr:cNvPr id="1" name="Line 1"/>
        <cdr:cNvSpPr>
          <a:spLocks/>
        </cdr:cNvSpPr>
      </cdr:nvSpPr>
      <cdr:spPr>
        <a:xfrm>
          <a:off x="1114425" y="3609975"/>
          <a:ext cx="9525" cy="13811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0.52775</cdr:y>
    </cdr:from>
    <cdr:to>
      <cdr:x>0.12175</cdr:x>
      <cdr:y>0.65</cdr:y>
    </cdr:to>
    <cdr:sp>
      <cdr:nvSpPr>
        <cdr:cNvPr id="2" name="Line 2"/>
        <cdr:cNvSpPr>
          <a:spLocks/>
        </cdr:cNvSpPr>
      </cdr:nvSpPr>
      <cdr:spPr>
        <a:xfrm>
          <a:off x="1114425" y="2933700"/>
          <a:ext cx="9525" cy="685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0.40225</cdr:y>
    </cdr:from>
    <cdr:to>
      <cdr:x>0.12175</cdr:x>
      <cdr:y>0.527</cdr:y>
    </cdr:to>
    <cdr:sp>
      <cdr:nvSpPr>
        <cdr:cNvPr id="3" name="Line 3"/>
        <cdr:cNvSpPr>
          <a:spLocks/>
        </cdr:cNvSpPr>
      </cdr:nvSpPr>
      <cdr:spPr>
        <a:xfrm>
          <a:off x="1114425" y="2238375"/>
          <a:ext cx="9525" cy="695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0.15875</cdr:y>
    </cdr:from>
    <cdr:to>
      <cdr:x>0.12175</cdr:x>
      <cdr:y>0.404</cdr:y>
    </cdr:to>
    <cdr:sp>
      <cdr:nvSpPr>
        <cdr:cNvPr id="4" name="Line 4"/>
        <cdr:cNvSpPr>
          <a:spLocks/>
        </cdr:cNvSpPr>
      </cdr:nvSpPr>
      <cdr:spPr>
        <a:xfrm>
          <a:off x="1114425" y="876300"/>
          <a:ext cx="9525" cy="1362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0.15875</cdr:y>
    </cdr:from>
    <cdr:to>
      <cdr:x>0.78275</cdr:x>
      <cdr:y>0.404</cdr:y>
    </cdr:to>
    <cdr:sp>
      <cdr:nvSpPr>
        <cdr:cNvPr id="5" name="Line 5"/>
        <cdr:cNvSpPr>
          <a:spLocks/>
        </cdr:cNvSpPr>
      </cdr:nvSpPr>
      <cdr:spPr>
        <a:xfrm>
          <a:off x="7200900" y="876300"/>
          <a:ext cx="0" cy="1362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0.40475</cdr:y>
    </cdr:from>
    <cdr:to>
      <cdr:x>0.78275</cdr:x>
      <cdr:y>0.5295</cdr:y>
    </cdr:to>
    <cdr:sp>
      <cdr:nvSpPr>
        <cdr:cNvPr id="6" name="Line 6"/>
        <cdr:cNvSpPr>
          <a:spLocks/>
        </cdr:cNvSpPr>
      </cdr:nvSpPr>
      <cdr:spPr>
        <a:xfrm>
          <a:off x="7200900" y="2247900"/>
          <a:ext cx="0" cy="695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0.52775</cdr:y>
    </cdr:from>
    <cdr:to>
      <cdr:x>0.78275</cdr:x>
      <cdr:y>0.65</cdr:y>
    </cdr:to>
    <cdr:sp>
      <cdr:nvSpPr>
        <cdr:cNvPr id="7" name="Line 7"/>
        <cdr:cNvSpPr>
          <a:spLocks/>
        </cdr:cNvSpPr>
      </cdr:nvSpPr>
      <cdr:spPr>
        <a:xfrm>
          <a:off x="7200900" y="2933700"/>
          <a:ext cx="0" cy="685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0.64925</cdr:y>
    </cdr:from>
    <cdr:to>
      <cdr:x>0.78275</cdr:x>
      <cdr:y>0.89675</cdr:y>
    </cdr:to>
    <cdr:sp>
      <cdr:nvSpPr>
        <cdr:cNvPr id="8" name="Line 9"/>
        <cdr:cNvSpPr>
          <a:spLocks/>
        </cdr:cNvSpPr>
      </cdr:nvSpPr>
      <cdr:spPr>
        <a:xfrm>
          <a:off x="7200900" y="3609975"/>
          <a:ext cx="0" cy="13811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</cdr:x>
      <cdr:y>0.26375</cdr:y>
    </cdr:from>
    <cdr:to>
      <cdr:x>0.485</cdr:x>
      <cdr:y>0.29125</cdr:y>
    </cdr:to>
    <cdr:sp>
      <cdr:nvSpPr>
        <cdr:cNvPr id="9" name="Rectangle 10"/>
        <cdr:cNvSpPr>
          <a:spLocks/>
        </cdr:cNvSpPr>
      </cdr:nvSpPr>
      <cdr:spPr>
        <a:xfrm>
          <a:off x="3657600" y="1466850"/>
          <a:ext cx="8001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Durable</a:t>
          </a:r>
        </a:p>
      </cdr:txBody>
    </cdr:sp>
  </cdr:relSizeAnchor>
  <cdr:relSizeAnchor xmlns:cdr="http://schemas.openxmlformats.org/drawingml/2006/chartDrawing">
    <cdr:from>
      <cdr:x>0.2155</cdr:x>
      <cdr:y>0.45475</cdr:y>
    </cdr:from>
    <cdr:to>
      <cdr:x>0.354</cdr:x>
      <cdr:y>0.495</cdr:y>
    </cdr:to>
    <cdr:sp>
      <cdr:nvSpPr>
        <cdr:cNvPr id="10" name="Rectangle 11"/>
        <cdr:cNvSpPr>
          <a:spLocks/>
        </cdr:cNvSpPr>
      </cdr:nvSpPr>
      <cdr:spPr>
        <a:xfrm>
          <a:off x="1981200" y="2533650"/>
          <a:ext cx="1276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Zona de Alta Calidad</a:t>
          </a:r>
        </a:p>
      </cdr:txBody>
    </cdr:sp>
  </cdr:relSizeAnchor>
  <cdr:relSizeAnchor xmlns:cdr="http://schemas.openxmlformats.org/drawingml/2006/chartDrawing">
    <cdr:from>
      <cdr:x>0.264</cdr:x>
      <cdr:y>0.57425</cdr:y>
    </cdr:from>
    <cdr:to>
      <cdr:x>0.4565</cdr:x>
      <cdr:y>0.6035</cdr:y>
    </cdr:to>
    <cdr:sp>
      <cdr:nvSpPr>
        <cdr:cNvPr id="11" name="Rectangle 12"/>
        <cdr:cNvSpPr>
          <a:spLocks/>
        </cdr:cNvSpPr>
      </cdr:nvSpPr>
      <cdr:spPr>
        <a:xfrm>
          <a:off x="2428875" y="3190875"/>
          <a:ext cx="17716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Zona de Normal Calidad</a:t>
          </a:r>
        </a:p>
      </cdr:txBody>
    </cdr:sp>
  </cdr:relSizeAnchor>
  <cdr:relSizeAnchor xmlns:cdr="http://schemas.openxmlformats.org/drawingml/2006/chartDrawing">
    <cdr:from>
      <cdr:x>0.31325</cdr:x>
      <cdr:y>0.76275</cdr:y>
    </cdr:from>
    <cdr:to>
      <cdr:x>0.485</cdr:x>
      <cdr:y>0.79125</cdr:y>
    </cdr:to>
    <cdr:sp>
      <cdr:nvSpPr>
        <cdr:cNvPr id="12" name="Rectangle 13"/>
        <cdr:cNvSpPr>
          <a:spLocks/>
        </cdr:cNvSpPr>
      </cdr:nvSpPr>
      <cdr:spPr>
        <a:xfrm>
          <a:off x="2876550" y="4248150"/>
          <a:ext cx="1581150" cy="1619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de Deficiente Calidad</a:t>
          </a:r>
        </a:p>
      </cdr:txBody>
    </cdr:sp>
  </cdr:relSizeAnchor>
  <cdr:relSizeAnchor xmlns:cdr="http://schemas.openxmlformats.org/drawingml/2006/chartDrawing">
    <cdr:from>
      <cdr:x>0.0585</cdr:x>
      <cdr:y>0.95825</cdr:y>
    </cdr:from>
    <cdr:to>
      <cdr:x>0.947</cdr:x>
      <cdr:y>0.98225</cdr:y>
    </cdr:to>
    <cdr:sp>
      <cdr:nvSpPr>
        <cdr:cNvPr id="13" name="Rectangle 14"/>
        <cdr:cNvSpPr>
          <a:spLocks/>
        </cdr:cNvSpPr>
      </cdr:nvSpPr>
      <cdr:spPr>
        <a:xfrm>
          <a:off x="533400" y="5334000"/>
          <a:ext cx="8181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3.3.3. ENSAYO DE UT EN PANTALLA CURVA FRONTAL IZQUIERDA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48725" cy="5391150"/>
    <xdr:graphicFrame>
      <xdr:nvGraphicFramePr>
        <xdr:cNvPr id="1" name="Shape 1025"/>
        <xdr:cNvGraphicFramePr/>
      </xdr:nvGraphicFramePr>
      <xdr:xfrm>
        <a:off x="0" y="0"/>
        <a:ext cx="88487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0.34675</cdr:x>
      <cdr:y>0.744</cdr:y>
    </cdr:from>
    <cdr:to>
      <cdr:x>0.66575</cdr:x>
      <cdr:y>0.76875</cdr:y>
    </cdr:to>
    <cdr:sp>
      <cdr:nvSpPr>
        <cdr:cNvPr id="1" name="Rectangle 28"/>
        <cdr:cNvSpPr>
          <a:spLocks/>
        </cdr:cNvSpPr>
      </cdr:nvSpPr>
      <cdr:spPr>
        <a:xfrm>
          <a:off x="3105150" y="4429125"/>
          <a:ext cx="285750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PROBABILIDAD DE CORROSIÓN: &gt; 90 %</a:t>
          </a:r>
        </a:p>
      </cdr:txBody>
    </cdr:sp>
  </cdr:relSizeAnchor>
  <cdr:relSizeAnchor xmlns:cdr="http://schemas.openxmlformats.org/drawingml/2006/chartDrawing">
    <cdr:from>
      <cdr:x>0.10075</cdr:x>
      <cdr:y>0.28675</cdr:y>
    </cdr:from>
    <cdr:to>
      <cdr:x>0.116</cdr:x>
      <cdr:y>0.695</cdr:y>
    </cdr:to>
    <cdr:sp>
      <cdr:nvSpPr>
        <cdr:cNvPr id="2" name="Rectangle 29"/>
        <cdr:cNvSpPr>
          <a:spLocks/>
        </cdr:cNvSpPr>
      </cdr:nvSpPr>
      <cdr:spPr>
        <a:xfrm>
          <a:off x="895350" y="1704975"/>
          <a:ext cx="133350" cy="24384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vert="wordArtVertRtl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PROB.CORR.:INTER.</a:t>
          </a:r>
        </a:p>
      </cdr:txBody>
    </cdr:sp>
  </cdr:relSizeAnchor>
  <cdr:relSizeAnchor xmlns:cdr="http://schemas.openxmlformats.org/drawingml/2006/chartDrawing">
    <cdr:from>
      <cdr:x>0.116</cdr:x>
      <cdr:y>0.4415</cdr:y>
    </cdr:from>
    <cdr:to>
      <cdr:x>0.1695</cdr:x>
      <cdr:y>0.47075</cdr:y>
    </cdr:to>
    <cdr:sp>
      <cdr:nvSpPr>
        <cdr:cNvPr id="3" name="Line 30"/>
        <cdr:cNvSpPr>
          <a:spLocks/>
        </cdr:cNvSpPr>
      </cdr:nvSpPr>
      <cdr:spPr>
        <a:xfrm flipV="1">
          <a:off x="1038225" y="2628900"/>
          <a:ext cx="47625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0.22375</cdr:y>
    </cdr:from>
    <cdr:to>
      <cdr:x>0.72</cdr:x>
      <cdr:y>0.25</cdr:y>
    </cdr:to>
    <cdr:sp>
      <cdr:nvSpPr>
        <cdr:cNvPr id="4" name="Rectangle 31"/>
        <cdr:cNvSpPr>
          <a:spLocks/>
        </cdr:cNvSpPr>
      </cdr:nvSpPr>
      <cdr:spPr>
        <a:xfrm>
          <a:off x="3619500" y="1333500"/>
          <a:ext cx="2838450" cy="152400"/>
        </a:xfrm>
        <a:prstGeom prst="rect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PROBABILIDAD DE CORROSIÓN: &lt; 10 %</a:t>
          </a:r>
        </a:p>
      </cdr:txBody>
    </cdr:sp>
  </cdr:relSizeAnchor>
  <cdr:relSizeAnchor xmlns:cdr="http://schemas.openxmlformats.org/drawingml/2006/chartDrawing">
    <cdr:from>
      <cdr:x>0.077</cdr:x>
      <cdr:y>0.82125</cdr:y>
    </cdr:from>
    <cdr:to>
      <cdr:x>0.98375</cdr:x>
      <cdr:y>0.82125</cdr:y>
    </cdr:to>
    <cdr:sp>
      <cdr:nvSpPr>
        <cdr:cNvPr id="5" name="Line 33"/>
        <cdr:cNvSpPr>
          <a:spLocks/>
        </cdr:cNvSpPr>
      </cdr:nvSpPr>
      <cdr:spPr>
        <a:xfrm>
          <a:off x="685800" y="4895850"/>
          <a:ext cx="8134350" cy="0"/>
        </a:xfrm>
        <a:prstGeom prst="lin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0.55025</cdr:y>
    </cdr:from>
    <cdr:to>
      <cdr:x>0.98375</cdr:x>
      <cdr:y>0.551</cdr:y>
    </cdr:to>
    <cdr:sp>
      <cdr:nvSpPr>
        <cdr:cNvPr id="6" name="Line 34"/>
        <cdr:cNvSpPr>
          <a:spLocks/>
        </cdr:cNvSpPr>
      </cdr:nvSpPr>
      <cdr:spPr>
        <a:xfrm>
          <a:off x="685800" y="3276600"/>
          <a:ext cx="8134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0.38825</cdr:y>
    </cdr:from>
    <cdr:to>
      <cdr:x>0.984</cdr:x>
      <cdr:y>0.389</cdr:y>
    </cdr:to>
    <cdr:sp>
      <cdr:nvSpPr>
        <cdr:cNvPr id="7" name="Line 35"/>
        <cdr:cNvSpPr>
          <a:spLocks/>
        </cdr:cNvSpPr>
      </cdr:nvSpPr>
      <cdr:spPr>
        <a:xfrm>
          <a:off x="685800" y="2314575"/>
          <a:ext cx="8134350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0.82125</cdr:y>
    </cdr:from>
    <cdr:to>
      <cdr:x>0.07825</cdr:x>
      <cdr:y>0.82125</cdr:y>
    </cdr:to>
    <cdr:sp>
      <cdr:nvSpPr>
        <cdr:cNvPr id="8" name="Line 36"/>
        <cdr:cNvSpPr>
          <a:spLocks/>
        </cdr:cNvSpPr>
      </cdr:nvSpPr>
      <cdr:spPr>
        <a:xfrm flipH="1">
          <a:off x="638175" y="4895850"/>
          <a:ext cx="57150" cy="0"/>
        </a:xfrm>
        <a:prstGeom prst="lin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0.0715</cdr:x>
      <cdr:y>0.55025</cdr:y>
    </cdr:from>
    <cdr:to>
      <cdr:x>0.077</cdr:x>
      <cdr:y>0.55025</cdr:y>
    </cdr:to>
    <cdr:sp>
      <cdr:nvSpPr>
        <cdr:cNvPr id="9" name="Line 37"/>
        <cdr:cNvSpPr>
          <a:spLocks/>
        </cdr:cNvSpPr>
      </cdr:nvSpPr>
      <cdr:spPr>
        <a:xfrm flipH="1">
          <a:off x="638175" y="3276600"/>
          <a:ext cx="476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0.07175</cdr:x>
      <cdr:y>0.38825</cdr:y>
    </cdr:from>
    <cdr:to>
      <cdr:x>0.077</cdr:x>
      <cdr:y>0.389</cdr:y>
    </cdr:to>
    <cdr:sp>
      <cdr:nvSpPr>
        <cdr:cNvPr id="10" name="Line 39"/>
        <cdr:cNvSpPr>
          <a:spLocks/>
        </cdr:cNvSpPr>
      </cdr:nvSpPr>
      <cdr:spPr>
        <a:xfrm flipH="1">
          <a:off x="638175" y="2314575"/>
          <a:ext cx="47625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0.96225</cdr:y>
    </cdr:from>
    <cdr:to>
      <cdr:x>0.9835</cdr:x>
      <cdr:y>0.998</cdr:y>
    </cdr:to>
    <cdr:sp>
      <cdr:nvSpPr>
        <cdr:cNvPr id="11" name="Rectangle 40"/>
        <cdr:cNvSpPr>
          <a:spLocks/>
        </cdr:cNvSpPr>
      </cdr:nvSpPr>
      <cdr:spPr>
        <a:xfrm>
          <a:off x="809625" y="5734050"/>
          <a:ext cx="801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FIGURA 3.1.14. LECTURAS DE POTENCIALES EN PANTALLA No. 20, CARA INTERIOR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962650"/>
    <xdr:graphicFrame>
      <xdr:nvGraphicFramePr>
        <xdr:cNvPr id="1" name="Shape 1025"/>
        <xdr:cNvGraphicFramePr/>
      </xdr:nvGraphicFramePr>
      <xdr:xfrm>
        <a:off x="0" y="0"/>
        <a:ext cx="89725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0.34725</cdr:x>
      <cdr:y>0.75275</cdr:y>
    </cdr:from>
    <cdr:to>
      <cdr:x>0.6495</cdr:x>
      <cdr:y>0.7785</cdr:y>
    </cdr:to>
    <cdr:sp>
      <cdr:nvSpPr>
        <cdr:cNvPr id="1" name="Rectangle 12"/>
        <cdr:cNvSpPr>
          <a:spLocks/>
        </cdr:cNvSpPr>
      </cdr:nvSpPr>
      <cdr:spPr>
        <a:xfrm>
          <a:off x="2857500" y="4210050"/>
          <a:ext cx="249555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PROBABILIDAD DE CORROSIÓN: &gt; 90 %</a:t>
          </a:r>
        </a:p>
      </cdr:txBody>
    </cdr:sp>
  </cdr:relSizeAnchor>
  <cdr:relSizeAnchor xmlns:cdr="http://schemas.openxmlformats.org/drawingml/2006/chartDrawing">
    <cdr:from>
      <cdr:x>0.0995</cdr:x>
      <cdr:y>0.27325</cdr:y>
    </cdr:from>
    <cdr:to>
      <cdr:x>0.1165</cdr:x>
      <cdr:y>0.68125</cdr:y>
    </cdr:to>
    <cdr:sp>
      <cdr:nvSpPr>
        <cdr:cNvPr id="2" name="Rectangle 13"/>
        <cdr:cNvSpPr>
          <a:spLocks/>
        </cdr:cNvSpPr>
      </cdr:nvSpPr>
      <cdr:spPr>
        <a:xfrm>
          <a:off x="819150" y="1524000"/>
          <a:ext cx="142875" cy="22860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vert="wordArtVertRtl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PROB.CORR.INTER.</a:t>
          </a:r>
        </a:p>
      </cdr:txBody>
    </cdr:sp>
  </cdr:relSizeAnchor>
  <cdr:relSizeAnchor xmlns:cdr="http://schemas.openxmlformats.org/drawingml/2006/chartDrawing">
    <cdr:from>
      <cdr:x>0.11475</cdr:x>
      <cdr:y>0.43525</cdr:y>
    </cdr:from>
    <cdr:to>
      <cdr:x>0.169</cdr:x>
      <cdr:y>0.46625</cdr:y>
    </cdr:to>
    <cdr:sp>
      <cdr:nvSpPr>
        <cdr:cNvPr id="3" name="Line 14"/>
        <cdr:cNvSpPr>
          <a:spLocks/>
        </cdr:cNvSpPr>
      </cdr:nvSpPr>
      <cdr:spPr>
        <a:xfrm flipV="1">
          <a:off x="942975" y="2428875"/>
          <a:ext cx="44767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0.40425</cdr:x>
      <cdr:y>0.24375</cdr:y>
    </cdr:from>
    <cdr:to>
      <cdr:x>0.71475</cdr:x>
      <cdr:y>0.2725</cdr:y>
    </cdr:to>
    <cdr:sp>
      <cdr:nvSpPr>
        <cdr:cNvPr id="4" name="Rectangle 15"/>
        <cdr:cNvSpPr>
          <a:spLocks/>
        </cdr:cNvSpPr>
      </cdr:nvSpPr>
      <cdr:spPr>
        <a:xfrm>
          <a:off x="3333750" y="1362075"/>
          <a:ext cx="2562225" cy="161925"/>
        </a:xfrm>
        <a:prstGeom prst="rect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PROBABILIDAD DE CORROSIÓN: &lt; 10 %</a:t>
          </a:r>
        </a:p>
      </cdr:txBody>
    </cdr:sp>
  </cdr:relSizeAnchor>
  <cdr:relSizeAnchor xmlns:cdr="http://schemas.openxmlformats.org/drawingml/2006/chartDrawing">
    <cdr:from>
      <cdr:x>0.076</cdr:x>
      <cdr:y>0.814</cdr:y>
    </cdr:from>
    <cdr:to>
      <cdr:x>0.9875</cdr:x>
      <cdr:y>0.81475</cdr:y>
    </cdr:to>
    <cdr:sp>
      <cdr:nvSpPr>
        <cdr:cNvPr id="5" name="Line 16"/>
        <cdr:cNvSpPr>
          <a:spLocks/>
        </cdr:cNvSpPr>
      </cdr:nvSpPr>
      <cdr:spPr>
        <a:xfrm>
          <a:off x="619125" y="4552950"/>
          <a:ext cx="7515225" cy="0"/>
        </a:xfrm>
        <a:prstGeom prst="lin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0.553</cdr:y>
    </cdr:from>
    <cdr:to>
      <cdr:x>0.99025</cdr:x>
      <cdr:y>0.55375</cdr:y>
    </cdr:to>
    <cdr:sp>
      <cdr:nvSpPr>
        <cdr:cNvPr id="6" name="Line 17"/>
        <cdr:cNvSpPr>
          <a:spLocks/>
        </cdr:cNvSpPr>
      </cdr:nvSpPr>
      <cdr:spPr>
        <a:xfrm>
          <a:off x="647700" y="3095625"/>
          <a:ext cx="75152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0.3955</cdr:y>
    </cdr:from>
    <cdr:to>
      <cdr:x>0.9875</cdr:x>
      <cdr:y>0.39625</cdr:y>
    </cdr:to>
    <cdr:sp>
      <cdr:nvSpPr>
        <cdr:cNvPr id="7" name="Line 18"/>
        <cdr:cNvSpPr>
          <a:spLocks/>
        </cdr:cNvSpPr>
      </cdr:nvSpPr>
      <cdr:spPr>
        <a:xfrm>
          <a:off x="619125" y="2209800"/>
          <a:ext cx="7515225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0.0895</cdr:x>
      <cdr:y>0.97025</cdr:y>
    </cdr:from>
    <cdr:to>
      <cdr:x>0.9875</cdr:x>
      <cdr:y>0.9985</cdr:y>
    </cdr:to>
    <cdr:sp>
      <cdr:nvSpPr>
        <cdr:cNvPr id="8" name="Rectangle 20"/>
        <cdr:cNvSpPr>
          <a:spLocks/>
        </cdr:cNvSpPr>
      </cdr:nvSpPr>
      <cdr:spPr>
        <a:xfrm>
          <a:off x="733425" y="5429250"/>
          <a:ext cx="7410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3.4.2. LECTURAS DE POTENCIALES EN PANTALLA No. 20, CARA FRONTAL</a:t>
          </a:r>
        </a:p>
      </cdr:txBody>
    </cdr:sp>
  </cdr:relSizeAnchor>
  <cdr:relSizeAnchor xmlns:cdr="http://schemas.openxmlformats.org/drawingml/2006/chartDrawing">
    <cdr:from>
      <cdr:x>0.0715</cdr:x>
      <cdr:y>0.3955</cdr:y>
    </cdr:from>
    <cdr:to>
      <cdr:x>0.07775</cdr:x>
      <cdr:y>0.39625</cdr:y>
    </cdr:to>
    <cdr:sp>
      <cdr:nvSpPr>
        <cdr:cNvPr id="9" name="Line 22"/>
        <cdr:cNvSpPr>
          <a:spLocks/>
        </cdr:cNvSpPr>
      </cdr:nvSpPr>
      <cdr:spPr>
        <a:xfrm flipH="1">
          <a:off x="581025" y="2209800"/>
          <a:ext cx="47625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2486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0.7475</cdr:y>
    </cdr:from>
    <cdr:to>
      <cdr:x>0.669</cdr:x>
      <cdr:y>0.7715</cdr:y>
    </cdr:to>
    <cdr:sp>
      <cdr:nvSpPr>
        <cdr:cNvPr id="1" name="Rectangle 23"/>
        <cdr:cNvSpPr>
          <a:spLocks/>
        </cdr:cNvSpPr>
      </cdr:nvSpPr>
      <cdr:spPr>
        <a:xfrm>
          <a:off x="2867025" y="4181475"/>
          <a:ext cx="2647950" cy="133350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PROBABILIDAD DE CORROSIÓN: &gt; 90 %</a:t>
          </a:r>
        </a:p>
      </cdr:txBody>
    </cdr:sp>
  </cdr:relSizeAnchor>
  <cdr:relSizeAnchor xmlns:cdr="http://schemas.openxmlformats.org/drawingml/2006/chartDrawing">
    <cdr:from>
      <cdr:x>0.10075</cdr:x>
      <cdr:y>0.2715</cdr:y>
    </cdr:from>
    <cdr:to>
      <cdr:x>0.11625</cdr:x>
      <cdr:y>0.72775</cdr:y>
    </cdr:to>
    <cdr:sp>
      <cdr:nvSpPr>
        <cdr:cNvPr id="2" name="Rectangle 24"/>
        <cdr:cNvSpPr>
          <a:spLocks/>
        </cdr:cNvSpPr>
      </cdr:nvSpPr>
      <cdr:spPr>
        <a:xfrm>
          <a:off x="828675" y="1514475"/>
          <a:ext cx="123825" cy="25527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vert="wordArtVertRtl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PROB.CORR.:INTER.</a:t>
          </a:r>
        </a:p>
      </cdr:txBody>
    </cdr:sp>
  </cdr:relSizeAnchor>
  <cdr:relSizeAnchor xmlns:cdr="http://schemas.openxmlformats.org/drawingml/2006/chartDrawing">
    <cdr:from>
      <cdr:x>0.11625</cdr:x>
      <cdr:y>0.4315</cdr:y>
    </cdr:from>
    <cdr:to>
      <cdr:x>0.1705</cdr:x>
      <cdr:y>0.46275</cdr:y>
    </cdr:to>
    <cdr:sp>
      <cdr:nvSpPr>
        <cdr:cNvPr id="3" name="Line 25"/>
        <cdr:cNvSpPr>
          <a:spLocks/>
        </cdr:cNvSpPr>
      </cdr:nvSpPr>
      <cdr:spPr>
        <a:xfrm flipV="1">
          <a:off x="952500" y="2409825"/>
          <a:ext cx="44767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0.2425</cdr:y>
    </cdr:from>
    <cdr:to>
      <cdr:x>0.8505</cdr:x>
      <cdr:y>0.27225</cdr:y>
    </cdr:to>
    <cdr:sp>
      <cdr:nvSpPr>
        <cdr:cNvPr id="4" name="Rectangle 26"/>
        <cdr:cNvSpPr>
          <a:spLocks/>
        </cdr:cNvSpPr>
      </cdr:nvSpPr>
      <cdr:spPr>
        <a:xfrm>
          <a:off x="4467225" y="1352550"/>
          <a:ext cx="2543175" cy="161925"/>
        </a:xfrm>
        <a:prstGeom prst="rect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PROBABILIDAD DE CORROSIÓN: &lt; 10 %</a:t>
          </a:r>
        </a:p>
      </cdr:txBody>
    </cdr:sp>
  </cdr:relSizeAnchor>
  <cdr:relSizeAnchor xmlns:cdr="http://schemas.openxmlformats.org/drawingml/2006/chartDrawing">
    <cdr:from>
      <cdr:x>0.078</cdr:x>
      <cdr:y>0.81025</cdr:y>
    </cdr:from>
    <cdr:to>
      <cdr:x>0.98775</cdr:x>
      <cdr:y>0.8115</cdr:y>
    </cdr:to>
    <cdr:sp>
      <cdr:nvSpPr>
        <cdr:cNvPr id="5" name="Line 27"/>
        <cdr:cNvSpPr>
          <a:spLocks/>
        </cdr:cNvSpPr>
      </cdr:nvSpPr>
      <cdr:spPr>
        <a:xfrm>
          <a:off x="638175" y="4533900"/>
          <a:ext cx="7505700" cy="9525"/>
        </a:xfrm>
        <a:prstGeom prst="lin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0.549</cdr:y>
    </cdr:from>
    <cdr:to>
      <cdr:x>0.9875</cdr:x>
      <cdr:y>0.5495</cdr:y>
    </cdr:to>
    <cdr:sp>
      <cdr:nvSpPr>
        <cdr:cNvPr id="6" name="Line 28"/>
        <cdr:cNvSpPr>
          <a:spLocks/>
        </cdr:cNvSpPr>
      </cdr:nvSpPr>
      <cdr:spPr>
        <a:xfrm>
          <a:off x="676275" y="3067050"/>
          <a:ext cx="7467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0.395</cdr:y>
    </cdr:from>
    <cdr:to>
      <cdr:x>0.9885</cdr:x>
      <cdr:y>0.39575</cdr:y>
    </cdr:to>
    <cdr:sp>
      <cdr:nvSpPr>
        <cdr:cNvPr id="7" name="Line 29"/>
        <cdr:cNvSpPr>
          <a:spLocks/>
        </cdr:cNvSpPr>
      </cdr:nvSpPr>
      <cdr:spPr>
        <a:xfrm>
          <a:off x="676275" y="2209800"/>
          <a:ext cx="7477125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0.9665</cdr:y>
    </cdr:from>
    <cdr:to>
      <cdr:x>0.9885</cdr:x>
      <cdr:y>0.9985</cdr:y>
    </cdr:to>
    <cdr:sp>
      <cdr:nvSpPr>
        <cdr:cNvPr id="8" name="Rectangle 31"/>
        <cdr:cNvSpPr>
          <a:spLocks/>
        </cdr:cNvSpPr>
      </cdr:nvSpPr>
      <cdr:spPr>
        <a:xfrm>
          <a:off x="742950" y="5410200"/>
          <a:ext cx="7400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3.4.3. LECTURAS DE POTENCIALES EN PANTALLA No. 4, C.F.I.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2486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6505575"/>
    <xdr:graphicFrame>
      <xdr:nvGraphicFramePr>
        <xdr:cNvPr id="1" name="Shape 1025"/>
        <xdr:cNvGraphicFramePr/>
      </xdr:nvGraphicFramePr>
      <xdr:xfrm>
        <a:off x="0" y="0"/>
        <a:ext cx="89725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0.777</cdr:y>
    </cdr:from>
    <cdr:to>
      <cdr:x>0.65</cdr:x>
      <cdr:y>0.80325</cdr:y>
    </cdr:to>
    <cdr:sp>
      <cdr:nvSpPr>
        <cdr:cNvPr id="1" name="Rectangle 12"/>
        <cdr:cNvSpPr>
          <a:spLocks/>
        </cdr:cNvSpPr>
      </cdr:nvSpPr>
      <cdr:spPr>
        <a:xfrm>
          <a:off x="3067050" y="4181475"/>
          <a:ext cx="2676525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PROBABILIDAD DE CORROSIÓN: &gt; 90 %</a:t>
          </a:r>
        </a:p>
      </cdr:txBody>
    </cdr:sp>
  </cdr:relSizeAnchor>
  <cdr:relSizeAnchor xmlns:cdr="http://schemas.openxmlformats.org/drawingml/2006/chartDrawing">
    <cdr:from>
      <cdr:x>0.1005</cdr:x>
      <cdr:y>0.27125</cdr:y>
    </cdr:from>
    <cdr:to>
      <cdr:x>0.116</cdr:x>
      <cdr:y>0.695</cdr:y>
    </cdr:to>
    <cdr:sp>
      <cdr:nvSpPr>
        <cdr:cNvPr id="2" name="Rectangle 13"/>
        <cdr:cNvSpPr>
          <a:spLocks/>
        </cdr:cNvSpPr>
      </cdr:nvSpPr>
      <cdr:spPr>
        <a:xfrm>
          <a:off x="885825" y="1457325"/>
          <a:ext cx="133350" cy="22860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vert="wordArtVertRtl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PROB.CORR.INTER.</a:t>
          </a:r>
        </a:p>
      </cdr:txBody>
    </cdr:sp>
  </cdr:relSizeAnchor>
  <cdr:relSizeAnchor xmlns:cdr="http://schemas.openxmlformats.org/drawingml/2006/chartDrawing">
    <cdr:from>
      <cdr:x>0.116</cdr:x>
      <cdr:y>0.4335</cdr:y>
    </cdr:from>
    <cdr:to>
      <cdr:x>0.16875</cdr:x>
      <cdr:y>0.46425</cdr:y>
    </cdr:to>
    <cdr:sp>
      <cdr:nvSpPr>
        <cdr:cNvPr id="3" name="Line 14"/>
        <cdr:cNvSpPr>
          <a:spLocks/>
        </cdr:cNvSpPr>
      </cdr:nvSpPr>
      <cdr:spPr>
        <a:xfrm flipV="1">
          <a:off x="1019175" y="2333625"/>
          <a:ext cx="46672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0.24275</cdr:y>
    </cdr:from>
    <cdr:to>
      <cdr:x>0.70925</cdr:x>
      <cdr:y>0.272</cdr:y>
    </cdr:to>
    <cdr:sp>
      <cdr:nvSpPr>
        <cdr:cNvPr id="4" name="Rectangle 15"/>
        <cdr:cNvSpPr>
          <a:spLocks/>
        </cdr:cNvSpPr>
      </cdr:nvSpPr>
      <cdr:spPr>
        <a:xfrm>
          <a:off x="3581400" y="1304925"/>
          <a:ext cx="2686050" cy="161925"/>
        </a:xfrm>
        <a:prstGeom prst="rect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PROBABILIDAD DE CORROSIÓN: &lt; 10 %</a:t>
          </a:r>
        </a:p>
      </cdr:txBody>
    </cdr:sp>
  </cdr:relSizeAnchor>
  <cdr:relSizeAnchor xmlns:cdr="http://schemas.openxmlformats.org/drawingml/2006/chartDrawing">
    <cdr:from>
      <cdr:x>0.0735</cdr:x>
      <cdr:y>0.8135</cdr:y>
    </cdr:from>
    <cdr:to>
      <cdr:x>0.988</cdr:x>
      <cdr:y>0.8135</cdr:y>
    </cdr:to>
    <cdr:sp>
      <cdr:nvSpPr>
        <cdr:cNvPr id="5" name="Line 16"/>
        <cdr:cNvSpPr>
          <a:spLocks/>
        </cdr:cNvSpPr>
      </cdr:nvSpPr>
      <cdr:spPr>
        <a:xfrm>
          <a:off x="647700" y="4381500"/>
          <a:ext cx="8096250" cy="0"/>
        </a:xfrm>
        <a:prstGeom prst="lin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0.54975</cdr:y>
    </cdr:from>
    <cdr:to>
      <cdr:x>0.9885</cdr:x>
      <cdr:y>0.55025</cdr:y>
    </cdr:to>
    <cdr:sp>
      <cdr:nvSpPr>
        <cdr:cNvPr id="6" name="Line 17"/>
        <cdr:cNvSpPr>
          <a:spLocks/>
        </cdr:cNvSpPr>
      </cdr:nvSpPr>
      <cdr:spPr>
        <a:xfrm>
          <a:off x="647700" y="2962275"/>
          <a:ext cx="80962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0.39625</cdr:y>
    </cdr:from>
    <cdr:to>
      <cdr:x>0.9885</cdr:x>
      <cdr:y>0.397</cdr:y>
    </cdr:to>
    <cdr:sp>
      <cdr:nvSpPr>
        <cdr:cNvPr id="7" name="Line 18"/>
        <cdr:cNvSpPr>
          <a:spLocks/>
        </cdr:cNvSpPr>
      </cdr:nvSpPr>
      <cdr:spPr>
        <a:xfrm>
          <a:off x="647700" y="2133600"/>
          <a:ext cx="8096250" cy="0"/>
        </a:xfrm>
        <a:prstGeom prst="line">
          <a:avLst/>
        </a:prstGeom>
        <a:noFill/>
        <a:ln w="22225" cmpd="sng">
          <a:solidFill>
            <a:srgbClr val="00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0.9685</cdr:y>
    </cdr:from>
    <cdr:to>
      <cdr:x>0.9885</cdr:x>
      <cdr:y>0.9985</cdr:y>
    </cdr:to>
    <cdr:sp>
      <cdr:nvSpPr>
        <cdr:cNvPr id="8" name="Rectangle 20"/>
        <cdr:cNvSpPr>
          <a:spLocks/>
        </cdr:cNvSpPr>
      </cdr:nvSpPr>
      <cdr:spPr>
        <a:xfrm>
          <a:off x="800100" y="5219700"/>
          <a:ext cx="794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3.4.4. LECTURAS DE POTENCIALES EN PANTALLA CURVA, C.F.I.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48725" cy="5391150"/>
    <xdr:graphicFrame>
      <xdr:nvGraphicFramePr>
        <xdr:cNvPr id="1" name="Shape 1025"/>
        <xdr:cNvGraphicFramePr/>
      </xdr:nvGraphicFramePr>
      <xdr:xfrm>
        <a:off x="0" y="0"/>
        <a:ext cx="88487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572125"/>
    <xdr:graphicFrame>
      <xdr:nvGraphicFramePr>
        <xdr:cNvPr id="1" name="Shape 1025"/>
        <xdr:cNvGraphicFramePr/>
      </xdr:nvGraphicFramePr>
      <xdr:xfrm>
        <a:off x="0" y="0"/>
        <a:ext cx="92106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0.66225</cdr:y>
    </cdr:from>
    <cdr:to>
      <cdr:x>0.119</cdr:x>
      <cdr:y>0.9165</cdr:y>
    </cdr:to>
    <cdr:sp>
      <cdr:nvSpPr>
        <cdr:cNvPr id="1" name="Line 1"/>
        <cdr:cNvSpPr>
          <a:spLocks/>
        </cdr:cNvSpPr>
      </cdr:nvSpPr>
      <cdr:spPr>
        <a:xfrm>
          <a:off x="1085850" y="3686175"/>
          <a:ext cx="9525" cy="1419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0.53625</cdr:y>
    </cdr:from>
    <cdr:to>
      <cdr:x>0.119</cdr:x>
      <cdr:y>0.66225</cdr:y>
    </cdr:to>
    <cdr:sp>
      <cdr:nvSpPr>
        <cdr:cNvPr id="2" name="Line 2"/>
        <cdr:cNvSpPr>
          <a:spLocks/>
        </cdr:cNvSpPr>
      </cdr:nvSpPr>
      <cdr:spPr>
        <a:xfrm>
          <a:off x="1085850" y="2981325"/>
          <a:ext cx="9525" cy="7048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0.406</cdr:y>
    </cdr:from>
    <cdr:to>
      <cdr:x>0.119</cdr:x>
      <cdr:y>0.53625</cdr:y>
    </cdr:to>
    <cdr:sp>
      <cdr:nvSpPr>
        <cdr:cNvPr id="3" name="Line 3"/>
        <cdr:cNvSpPr>
          <a:spLocks/>
        </cdr:cNvSpPr>
      </cdr:nvSpPr>
      <cdr:spPr>
        <a:xfrm flipV="1">
          <a:off x="1085850" y="2257425"/>
          <a:ext cx="9525" cy="7239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0.66225</cdr:y>
    </cdr:from>
    <cdr:to>
      <cdr:x>0.79825</cdr:x>
      <cdr:y>0.9165</cdr:y>
    </cdr:to>
    <cdr:sp>
      <cdr:nvSpPr>
        <cdr:cNvPr id="4" name="Line 4"/>
        <cdr:cNvSpPr>
          <a:spLocks/>
        </cdr:cNvSpPr>
      </cdr:nvSpPr>
      <cdr:spPr>
        <a:xfrm>
          <a:off x="7343775" y="3686175"/>
          <a:ext cx="9525" cy="1419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0.53625</cdr:y>
    </cdr:from>
    <cdr:to>
      <cdr:x>0.79825</cdr:x>
      <cdr:y>0.66225</cdr:y>
    </cdr:to>
    <cdr:sp>
      <cdr:nvSpPr>
        <cdr:cNvPr id="5" name="Line 5"/>
        <cdr:cNvSpPr>
          <a:spLocks/>
        </cdr:cNvSpPr>
      </cdr:nvSpPr>
      <cdr:spPr>
        <a:xfrm flipV="1">
          <a:off x="7343775" y="2981325"/>
          <a:ext cx="9525" cy="7048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0.406</cdr:y>
    </cdr:from>
    <cdr:to>
      <cdr:x>0.79825</cdr:x>
      <cdr:y>0.53625</cdr:y>
    </cdr:to>
    <cdr:sp>
      <cdr:nvSpPr>
        <cdr:cNvPr id="6" name="Line 6"/>
        <cdr:cNvSpPr>
          <a:spLocks/>
        </cdr:cNvSpPr>
      </cdr:nvSpPr>
      <cdr:spPr>
        <a:xfrm flipV="1">
          <a:off x="7343775" y="2257425"/>
          <a:ext cx="9525" cy="7239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0.155</cdr:y>
    </cdr:from>
    <cdr:to>
      <cdr:x>0.119</cdr:x>
      <cdr:y>0.406</cdr:y>
    </cdr:to>
    <cdr:sp>
      <cdr:nvSpPr>
        <cdr:cNvPr id="7" name="Line 7"/>
        <cdr:cNvSpPr>
          <a:spLocks/>
        </cdr:cNvSpPr>
      </cdr:nvSpPr>
      <cdr:spPr>
        <a:xfrm flipV="1">
          <a:off x="1085850" y="857250"/>
          <a:ext cx="9525" cy="1400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0.155</cdr:y>
    </cdr:from>
    <cdr:to>
      <cdr:x>0.79825</cdr:x>
      <cdr:y>0.406</cdr:y>
    </cdr:to>
    <cdr:sp>
      <cdr:nvSpPr>
        <cdr:cNvPr id="8" name="Line 8"/>
        <cdr:cNvSpPr>
          <a:spLocks/>
        </cdr:cNvSpPr>
      </cdr:nvSpPr>
      <cdr:spPr>
        <a:xfrm flipV="1">
          <a:off x="7343775" y="857250"/>
          <a:ext cx="9525" cy="1400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0.3625</cdr:x>
      <cdr:y>0.26975</cdr:y>
    </cdr:from>
    <cdr:to>
      <cdr:x>0.45875</cdr:x>
      <cdr:y>0.29825</cdr:y>
    </cdr:to>
    <cdr:sp>
      <cdr:nvSpPr>
        <cdr:cNvPr id="9" name="Rectangle 9"/>
        <cdr:cNvSpPr>
          <a:spLocks/>
        </cdr:cNvSpPr>
      </cdr:nvSpPr>
      <cdr:spPr>
        <a:xfrm>
          <a:off x="3333750" y="1495425"/>
          <a:ext cx="885825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Durable</a:t>
          </a:r>
        </a:p>
      </cdr:txBody>
    </cdr:sp>
  </cdr:relSizeAnchor>
  <cdr:relSizeAnchor xmlns:cdr="http://schemas.openxmlformats.org/drawingml/2006/chartDrawing">
    <cdr:from>
      <cdr:x>0.235</cdr:x>
      <cdr:y>0.45</cdr:y>
    </cdr:from>
    <cdr:to>
      <cdr:x>0.38625</cdr:x>
      <cdr:y>0.47675</cdr:y>
    </cdr:to>
    <cdr:sp>
      <cdr:nvSpPr>
        <cdr:cNvPr id="10" name="Rectangle 10"/>
        <cdr:cNvSpPr>
          <a:spLocks/>
        </cdr:cNvSpPr>
      </cdr:nvSpPr>
      <cdr:spPr>
        <a:xfrm>
          <a:off x="2162175" y="2505075"/>
          <a:ext cx="139065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Zona de Alta Calidad</a:t>
          </a:r>
        </a:p>
      </cdr:txBody>
    </cdr:sp>
  </cdr:relSizeAnchor>
  <cdr:relSizeAnchor xmlns:cdr="http://schemas.openxmlformats.org/drawingml/2006/chartDrawing">
    <cdr:from>
      <cdr:x>0.2925</cdr:x>
      <cdr:y>0.56725</cdr:y>
    </cdr:from>
    <cdr:to>
      <cdr:x>0.44525</cdr:x>
      <cdr:y>0.6045</cdr:y>
    </cdr:to>
    <cdr:sp>
      <cdr:nvSpPr>
        <cdr:cNvPr id="11" name="Rectangle 11"/>
        <cdr:cNvSpPr>
          <a:spLocks/>
        </cdr:cNvSpPr>
      </cdr:nvSpPr>
      <cdr:spPr>
        <a:xfrm>
          <a:off x="2686050" y="3152775"/>
          <a:ext cx="1409700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Zona de Normal Calidad</a:t>
          </a:r>
        </a:p>
      </cdr:txBody>
    </cdr:sp>
  </cdr:relSizeAnchor>
  <cdr:relSizeAnchor xmlns:cdr="http://schemas.openxmlformats.org/drawingml/2006/chartDrawing">
    <cdr:from>
      <cdr:x>0.3625</cdr:x>
      <cdr:y>0.7485</cdr:y>
    </cdr:from>
    <cdr:to>
      <cdr:x>0.53525</cdr:x>
      <cdr:y>0.77875</cdr:y>
    </cdr:to>
    <cdr:sp>
      <cdr:nvSpPr>
        <cdr:cNvPr id="12" name="Rectangle 12"/>
        <cdr:cNvSpPr>
          <a:spLocks/>
        </cdr:cNvSpPr>
      </cdr:nvSpPr>
      <cdr:spPr>
        <a:xfrm>
          <a:off x="3333750" y="4162425"/>
          <a:ext cx="1590675" cy="1714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de Deficiente Calidad</a:t>
          </a:r>
        </a:p>
      </cdr:txBody>
    </cdr:sp>
  </cdr:relSizeAnchor>
  <cdr:relSizeAnchor xmlns:cdr="http://schemas.openxmlformats.org/drawingml/2006/chartDrawing">
    <cdr:from>
      <cdr:x>0.03475</cdr:x>
      <cdr:y>0.96975</cdr:y>
    </cdr:from>
    <cdr:to>
      <cdr:x>0.95125</cdr:x>
      <cdr:y>1</cdr:y>
    </cdr:to>
    <cdr:sp>
      <cdr:nvSpPr>
        <cdr:cNvPr id="13" name="Rectangle 13"/>
        <cdr:cNvSpPr>
          <a:spLocks/>
        </cdr:cNvSpPr>
      </cdr:nvSpPr>
      <cdr:spPr>
        <a:xfrm>
          <a:off x="314325" y="5400675"/>
          <a:ext cx="8439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3.3.2. ENSAYO DE UT DE PANTALLA No.4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572125"/>
    <xdr:graphicFrame>
      <xdr:nvGraphicFramePr>
        <xdr:cNvPr id="1" name="Shape 1025"/>
        <xdr:cNvGraphicFramePr/>
      </xdr:nvGraphicFramePr>
      <xdr:xfrm>
        <a:off x="0" y="0"/>
        <a:ext cx="92106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0.977</cdr:y>
    </cdr:from>
    <cdr:to>
      <cdr:x>0.97375</cdr:x>
      <cdr:y>0.99575</cdr:y>
    </cdr:to>
    <cdr:sp>
      <cdr:nvSpPr>
        <cdr:cNvPr id="1" name="Rectangle 3"/>
        <cdr:cNvSpPr>
          <a:spLocks/>
        </cdr:cNvSpPr>
      </cdr:nvSpPr>
      <cdr:spPr>
        <a:xfrm>
          <a:off x="238125" y="5648325"/>
          <a:ext cx="8143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3.3.4. PREDICCIÓN DEL TIEMPO DE CARBONATACIÓN DE LA ARMADURA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0.95825</cdr:y>
    </cdr:from>
    <cdr:to>
      <cdr:x>0.9785</cdr:x>
      <cdr:y>0.98775</cdr:y>
    </cdr:to>
    <cdr:sp>
      <cdr:nvSpPr>
        <cdr:cNvPr id="1" name="Rectangle 31"/>
        <cdr:cNvSpPr>
          <a:spLocks/>
        </cdr:cNvSpPr>
      </cdr:nvSpPr>
      <cdr:spPr>
        <a:xfrm>
          <a:off x="628650" y="5334000"/>
          <a:ext cx="8372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FIGURA 3.3.5. PERFIL DE CLORUROS  EN PANTALLA No. 20</a:t>
          </a:r>
        </a:p>
      </cdr:txBody>
    </cdr:sp>
  </cdr:relSizeAnchor>
  <cdr:relSizeAnchor xmlns:cdr="http://schemas.openxmlformats.org/drawingml/2006/chartDrawing">
    <cdr:from>
      <cdr:x>0.8</cdr:x>
      <cdr:y>0.12125</cdr:y>
    </cdr:from>
    <cdr:to>
      <cdr:x>0.80825</cdr:x>
      <cdr:y>0.87675</cdr:y>
    </cdr:to>
    <cdr:sp>
      <cdr:nvSpPr>
        <cdr:cNvPr id="2" name="Rectangle 32"/>
        <cdr:cNvSpPr>
          <a:spLocks/>
        </cdr:cNvSpPr>
      </cdr:nvSpPr>
      <cdr:spPr>
        <a:xfrm>
          <a:off x="7362825" y="666750"/>
          <a:ext cx="76200" cy="421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0.65825</cdr:x>
      <cdr:y>0.13575</cdr:y>
    </cdr:from>
    <cdr:to>
      <cdr:x>0.7815</cdr:x>
      <cdr:y>0.16075</cdr:y>
    </cdr:to>
    <cdr:sp>
      <cdr:nvSpPr>
        <cdr:cNvPr id="3" name="Rectangle 33"/>
        <cdr:cNvSpPr>
          <a:spLocks/>
        </cdr:cNvSpPr>
      </cdr:nvSpPr>
      <cdr:spPr>
        <a:xfrm>
          <a:off x="6057900" y="752475"/>
          <a:ext cx="11334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REFUERZO</a:t>
          </a:r>
        </a:p>
      </cdr:txBody>
    </cdr:sp>
  </cdr:relSizeAnchor>
  <cdr:relSizeAnchor xmlns:cdr="http://schemas.openxmlformats.org/drawingml/2006/chartDrawing">
    <cdr:from>
      <cdr:x>0.26425</cdr:x>
      <cdr:y>0.79725</cdr:y>
    </cdr:from>
    <cdr:to>
      <cdr:x>0.57425</cdr:x>
      <cdr:y>0.82625</cdr:y>
    </cdr:to>
    <cdr:sp>
      <cdr:nvSpPr>
        <cdr:cNvPr id="4" name="Rectangle 34"/>
        <cdr:cNvSpPr>
          <a:spLocks/>
        </cdr:cNvSpPr>
      </cdr:nvSpPr>
      <cdr:spPr>
        <a:xfrm>
          <a:off x="2428875" y="4438650"/>
          <a:ext cx="2857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PERMISIBLE DE CLORUROS</a:t>
          </a:r>
        </a:p>
      </cdr:txBody>
    </cdr:sp>
  </cdr:relSizeAnchor>
  <cdr:relSizeAnchor xmlns:cdr="http://schemas.openxmlformats.org/drawingml/2006/chartDrawing">
    <cdr:from>
      <cdr:x>0.12</cdr:x>
      <cdr:y>0.539</cdr:y>
    </cdr:from>
    <cdr:to>
      <cdr:x>0.43</cdr:x>
      <cdr:y>0.574</cdr:y>
    </cdr:to>
    <cdr:sp>
      <cdr:nvSpPr>
        <cdr:cNvPr id="5" name="Rectangle 35"/>
        <cdr:cNvSpPr>
          <a:spLocks/>
        </cdr:cNvSpPr>
      </cdr:nvSpPr>
      <cdr:spPr>
        <a:xfrm>
          <a:off x="1104900" y="3000375"/>
          <a:ext cx="2857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ZONA NO PERMISIBLE DE CLORUROS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="80" zoomScaleNormal="80" workbookViewId="0" topLeftCell="A77">
      <selection activeCell="A82" sqref="A82:B82"/>
    </sheetView>
  </sheetViews>
  <sheetFormatPr defaultColWidth="11.421875" defaultRowHeight="12.75"/>
  <cols>
    <col min="1" max="1" width="17.140625" style="0" customWidth="1"/>
    <col min="2" max="2" width="17.8515625" style="0" customWidth="1"/>
    <col min="3" max="3" width="14.00390625" style="0" customWidth="1"/>
    <col min="4" max="4" width="13.57421875" style="0" customWidth="1"/>
    <col min="5" max="5" width="14.00390625" style="0" customWidth="1"/>
    <col min="6" max="6" width="20.8515625" style="0" customWidth="1"/>
    <col min="9" max="9" width="20.8515625" style="0" customWidth="1"/>
  </cols>
  <sheetData>
    <row r="1" ht="12.75">
      <c r="A1" t="s">
        <v>0</v>
      </c>
    </row>
    <row r="2" ht="12.75">
      <c r="A2" s="45" t="s">
        <v>1</v>
      </c>
    </row>
    <row r="5" ht="15">
      <c r="E5" s="1"/>
    </row>
    <row r="6" ht="15">
      <c r="E6" s="1"/>
    </row>
    <row r="7" ht="15">
      <c r="E7" s="1"/>
    </row>
    <row r="8" ht="15">
      <c r="E8" s="1"/>
    </row>
    <row r="9" ht="15">
      <c r="E9" s="1"/>
    </row>
    <row r="10" ht="15.75" thickBot="1">
      <c r="E10" s="1"/>
    </row>
    <row r="11" spans="1:5" ht="16.5" thickBot="1">
      <c r="A11" s="160" t="s">
        <v>12</v>
      </c>
      <c r="B11" s="161"/>
      <c r="C11" s="161"/>
      <c r="D11" s="162"/>
      <c r="E11" s="1"/>
    </row>
    <row r="12" spans="1:5" ht="16.5" thickBot="1">
      <c r="A12" s="12" t="s">
        <v>13</v>
      </c>
      <c r="B12" s="13"/>
      <c r="C12" s="14"/>
      <c r="D12" s="15"/>
      <c r="E12" s="1"/>
    </row>
    <row r="13" spans="1:4" ht="16.5" thickBot="1">
      <c r="A13" s="12" t="s">
        <v>14</v>
      </c>
      <c r="B13" s="13"/>
      <c r="C13" s="14"/>
      <c r="D13" s="15"/>
    </row>
    <row r="14" spans="1:4" ht="15.75">
      <c r="A14" s="2" t="s">
        <v>2</v>
      </c>
      <c r="B14" s="16" t="s">
        <v>4</v>
      </c>
      <c r="C14" s="153" t="s">
        <v>6</v>
      </c>
      <c r="D14" s="155" t="s">
        <v>10</v>
      </c>
    </row>
    <row r="15" spans="1:4" ht="16.5" thickBot="1">
      <c r="A15" s="5" t="s">
        <v>3</v>
      </c>
      <c r="B15" s="17" t="s">
        <v>5</v>
      </c>
      <c r="C15" s="154"/>
      <c r="D15" s="156"/>
    </row>
    <row r="16" spans="1:4" ht="15">
      <c r="A16" s="3">
        <v>1</v>
      </c>
      <c r="B16" s="18" t="s">
        <v>7</v>
      </c>
      <c r="C16" s="4">
        <v>8.064</v>
      </c>
      <c r="D16" s="164">
        <f>AVERAGE(C16:C18)</f>
        <v>7.955333333333333</v>
      </c>
    </row>
    <row r="17" spans="1:4" ht="15">
      <c r="A17" s="3">
        <v>2</v>
      </c>
      <c r="B17" s="18" t="s">
        <v>7</v>
      </c>
      <c r="C17" s="4">
        <v>7.95</v>
      </c>
      <c r="D17" s="164"/>
    </row>
    <row r="18" spans="1:4" ht="15">
      <c r="A18" s="3">
        <v>3</v>
      </c>
      <c r="B18" s="18" t="s">
        <v>7</v>
      </c>
      <c r="C18" s="4">
        <v>7.852</v>
      </c>
      <c r="D18" s="164"/>
    </row>
    <row r="19" spans="1:4" ht="15">
      <c r="A19" s="3">
        <v>4</v>
      </c>
      <c r="B19" s="18" t="s">
        <v>8</v>
      </c>
      <c r="C19" s="4">
        <v>7.146</v>
      </c>
      <c r="D19" s="164">
        <f>AVERAGE(C19:C20)</f>
        <v>7.17</v>
      </c>
    </row>
    <row r="20" spans="1:4" ht="15.75" thickBot="1">
      <c r="A20" s="20">
        <v>5</v>
      </c>
      <c r="B20" s="19" t="s">
        <v>8</v>
      </c>
      <c r="C20" s="21">
        <v>7.194</v>
      </c>
      <c r="D20" s="165"/>
    </row>
    <row r="21" spans="1:4" ht="16.5" thickBot="1">
      <c r="A21" s="160" t="s">
        <v>11</v>
      </c>
      <c r="B21" s="161"/>
      <c r="C21" s="162"/>
      <c r="D21" s="33">
        <f>AVERAGE(C16:C20)</f>
        <v>7.6412</v>
      </c>
    </row>
    <row r="22" spans="1:4" ht="12.75">
      <c r="A22" s="7"/>
      <c r="B22" s="6"/>
      <c r="C22" s="6"/>
      <c r="D22" s="8"/>
    </row>
    <row r="23" spans="1:4" ht="15.75" thickBot="1">
      <c r="A23" s="9" t="s">
        <v>15</v>
      </c>
      <c r="B23" s="10"/>
      <c r="C23" s="10"/>
      <c r="D23" s="11"/>
    </row>
    <row r="26" ht="12.75">
      <c r="A26" s="45" t="s">
        <v>16</v>
      </c>
    </row>
    <row r="27" spans="8:9" ht="13.5" thickBot="1">
      <c r="H27" s="152"/>
      <c r="I27" s="152"/>
    </row>
    <row r="28" spans="1:9" ht="16.5" thickBot="1">
      <c r="A28" s="160" t="s">
        <v>12</v>
      </c>
      <c r="B28" s="161"/>
      <c r="C28" s="161"/>
      <c r="D28" s="162"/>
      <c r="H28" s="152"/>
      <c r="I28" s="152"/>
    </row>
    <row r="29" spans="1:4" ht="16.5" thickBot="1">
      <c r="A29" s="12" t="s">
        <v>13</v>
      </c>
      <c r="B29" s="13"/>
      <c r="C29" s="14"/>
      <c r="D29" s="15"/>
    </row>
    <row r="30" spans="1:4" ht="16.5" thickBot="1">
      <c r="A30" s="12" t="s">
        <v>14</v>
      </c>
      <c r="B30" s="13"/>
      <c r="C30" s="14"/>
      <c r="D30" s="15"/>
    </row>
    <row r="31" spans="1:4" ht="15.75">
      <c r="A31" s="2" t="s">
        <v>2</v>
      </c>
      <c r="B31" s="16" t="s">
        <v>4</v>
      </c>
      <c r="C31" s="2" t="s">
        <v>17</v>
      </c>
      <c r="D31" s="16" t="s">
        <v>18</v>
      </c>
    </row>
    <row r="32" spans="1:4" ht="16.5" thickBot="1">
      <c r="A32" s="5" t="s">
        <v>3</v>
      </c>
      <c r="B32" s="17" t="s">
        <v>5</v>
      </c>
      <c r="C32" s="5" t="s">
        <v>19</v>
      </c>
      <c r="D32" s="17" t="s">
        <v>20</v>
      </c>
    </row>
    <row r="33" spans="1:4" ht="15">
      <c r="A33" s="3">
        <v>1</v>
      </c>
      <c r="B33" s="18" t="s">
        <v>7</v>
      </c>
      <c r="C33" s="22">
        <v>30</v>
      </c>
      <c r="D33" s="25">
        <v>1020</v>
      </c>
    </row>
    <row r="34" spans="1:4" ht="15">
      <c r="A34" s="3">
        <v>2</v>
      </c>
      <c r="B34" s="18" t="s">
        <v>7</v>
      </c>
      <c r="C34" s="23">
        <v>29.9</v>
      </c>
      <c r="D34" s="26">
        <v>1019</v>
      </c>
    </row>
    <row r="35" spans="1:4" ht="15">
      <c r="A35" s="3">
        <v>3</v>
      </c>
      <c r="B35" s="18" t="s">
        <v>7</v>
      </c>
      <c r="C35" s="23">
        <v>29.8</v>
      </c>
      <c r="D35" s="26">
        <v>1018</v>
      </c>
    </row>
    <row r="36" spans="1:4" ht="15">
      <c r="A36" s="3">
        <v>4</v>
      </c>
      <c r="B36" s="18" t="s">
        <v>8</v>
      </c>
      <c r="C36" s="23">
        <v>30</v>
      </c>
      <c r="D36" s="26">
        <v>1020</v>
      </c>
    </row>
    <row r="37" spans="1:4" ht="15.75" thickBot="1">
      <c r="A37" s="20">
        <v>5</v>
      </c>
      <c r="B37" s="19" t="s">
        <v>8</v>
      </c>
      <c r="C37" s="24">
        <v>29.9</v>
      </c>
      <c r="D37" s="27">
        <v>1019</v>
      </c>
    </row>
    <row r="38" spans="1:4" ht="12.75">
      <c r="A38" s="28"/>
      <c r="B38" s="29"/>
      <c r="C38" s="29"/>
      <c r="D38" s="30"/>
    </row>
    <row r="39" spans="1:4" ht="16.5" thickBot="1">
      <c r="A39" s="150" t="s">
        <v>9</v>
      </c>
      <c r="B39" s="151"/>
      <c r="C39" s="32">
        <f>AVERAGE(C33:C37)</f>
        <v>29.919999999999998</v>
      </c>
      <c r="D39" s="31">
        <f>AVERAGE(D33:D37)</f>
        <v>1019.2</v>
      </c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46" t="s">
        <v>21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5.75" thickBo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thickBot="1">
      <c r="A44" s="160" t="s">
        <v>12</v>
      </c>
      <c r="B44" s="161"/>
      <c r="C44" s="161"/>
      <c r="D44" s="162"/>
      <c r="E44" s="1"/>
      <c r="F44" s="1"/>
      <c r="G44" s="1"/>
      <c r="H44" s="1"/>
      <c r="I44" s="1"/>
      <c r="J44" s="1"/>
    </row>
    <row r="45" spans="1:10" ht="16.5" thickBot="1">
      <c r="A45" s="12" t="s">
        <v>13</v>
      </c>
      <c r="B45" s="13"/>
      <c r="C45" s="14"/>
      <c r="D45" s="15"/>
      <c r="E45" s="1"/>
      <c r="F45" s="1"/>
      <c r="G45" s="1"/>
      <c r="H45" s="1"/>
      <c r="I45" s="1"/>
      <c r="J45" s="1"/>
    </row>
    <row r="46" spans="1:10" ht="16.5" thickBot="1">
      <c r="A46" s="12" t="s">
        <v>14</v>
      </c>
      <c r="B46" s="13"/>
      <c r="C46" s="14"/>
      <c r="D46" s="15"/>
      <c r="E46" s="1"/>
      <c r="G46" s="1"/>
      <c r="H46" s="1"/>
      <c r="I46" s="1"/>
      <c r="J46" s="1"/>
    </row>
    <row r="47" spans="1:10" ht="16.5" thickBot="1">
      <c r="A47" s="2" t="s">
        <v>2</v>
      </c>
      <c r="B47" s="16" t="s">
        <v>4</v>
      </c>
      <c r="C47" s="160" t="s">
        <v>22</v>
      </c>
      <c r="D47" s="162"/>
      <c r="E47" s="16" t="s">
        <v>10</v>
      </c>
      <c r="F47" s="2" t="s">
        <v>24</v>
      </c>
      <c r="G47" s="16" t="s">
        <v>26</v>
      </c>
      <c r="H47" s="39" t="s">
        <v>28</v>
      </c>
      <c r="I47" s="16" t="s">
        <v>29</v>
      </c>
      <c r="J47" s="1"/>
    </row>
    <row r="48" spans="1:10" ht="16.5" thickBot="1">
      <c r="A48" s="5" t="s">
        <v>3</v>
      </c>
      <c r="B48" s="17" t="s">
        <v>5</v>
      </c>
      <c r="C48" s="5" t="s">
        <v>36</v>
      </c>
      <c r="D48" s="36" t="s">
        <v>23</v>
      </c>
      <c r="E48" s="42" t="s">
        <v>36</v>
      </c>
      <c r="F48" s="34" t="s">
        <v>25</v>
      </c>
      <c r="G48" s="42" t="s">
        <v>27</v>
      </c>
      <c r="H48" s="40"/>
      <c r="I48" s="42" t="s">
        <v>25</v>
      </c>
      <c r="J48" s="1"/>
    </row>
    <row r="49" spans="1:10" ht="15">
      <c r="A49" s="3">
        <v>1</v>
      </c>
      <c r="B49" s="18" t="s">
        <v>7</v>
      </c>
      <c r="C49" s="43">
        <f>F49*$G$49*$H$49*1000/$I$49</f>
        <v>14.946854400000001</v>
      </c>
      <c r="D49" s="26">
        <f>C49*1000</f>
        <v>14946.854400000002</v>
      </c>
      <c r="E49" s="37"/>
      <c r="F49" s="35">
        <v>21.6</v>
      </c>
      <c r="G49" s="37">
        <v>0.00976</v>
      </c>
      <c r="H49" s="41">
        <v>0.03545</v>
      </c>
      <c r="I49" s="37">
        <v>0.5</v>
      </c>
      <c r="J49" s="1"/>
    </row>
    <row r="50" spans="1:10" ht="15">
      <c r="A50" s="3">
        <v>2</v>
      </c>
      <c r="B50" s="18" t="s">
        <v>7</v>
      </c>
      <c r="C50" s="43">
        <f>F50*$G$49*$H$49*1000/$I$49</f>
        <v>14.6008624</v>
      </c>
      <c r="D50" s="26">
        <f>C50*1000</f>
        <v>14600.8624</v>
      </c>
      <c r="E50" s="47">
        <f>AVERAGE(C49:C51)</f>
        <v>14.600862400000002</v>
      </c>
      <c r="F50" s="35">
        <v>21.1</v>
      </c>
      <c r="G50" s="37"/>
      <c r="H50" s="41"/>
      <c r="I50" s="37"/>
      <c r="J50" s="1"/>
    </row>
    <row r="51" spans="1:10" ht="15">
      <c r="A51" s="3">
        <v>3</v>
      </c>
      <c r="B51" s="18" t="s">
        <v>7</v>
      </c>
      <c r="C51" s="43">
        <f>F51*$G$49*$H$49*1000/$I$49</f>
        <v>14.254870400000001</v>
      </c>
      <c r="D51" s="26">
        <f>C51*1000</f>
        <v>14254.870400000002</v>
      </c>
      <c r="E51" s="47"/>
      <c r="F51" s="35">
        <v>20.6</v>
      </c>
      <c r="G51" s="37"/>
      <c r="H51" s="41"/>
      <c r="I51" s="37"/>
      <c r="J51" s="1"/>
    </row>
    <row r="52" spans="1:10" ht="15">
      <c r="A52" s="3">
        <v>4</v>
      </c>
      <c r="B52" s="18" t="s">
        <v>8</v>
      </c>
      <c r="C52" s="43">
        <f>F52*$G$49*$H$49*1000/$I$49</f>
        <v>14.254870400000001</v>
      </c>
      <c r="D52" s="26">
        <f>C52*1000</f>
        <v>14254.870400000002</v>
      </c>
      <c r="E52" s="47">
        <f>AVERAGE(C52:C53)</f>
        <v>14.185672</v>
      </c>
      <c r="F52" s="35">
        <v>20.6</v>
      </c>
      <c r="G52" s="37"/>
      <c r="H52" s="41"/>
      <c r="I52" s="37"/>
      <c r="J52" s="1"/>
    </row>
    <row r="53" spans="1:10" ht="15.75" thickBot="1">
      <c r="A53" s="20">
        <v>5</v>
      </c>
      <c r="B53" s="19" t="s">
        <v>8</v>
      </c>
      <c r="C53" s="44">
        <f>F53*$G$49*$H$49*1000/$I$49</f>
        <v>14.116473599999999</v>
      </c>
      <c r="D53" s="27">
        <f>C53*1000</f>
        <v>14116.4736</v>
      </c>
      <c r="E53" s="48"/>
      <c r="F53" s="9">
        <v>20.4</v>
      </c>
      <c r="G53" s="38"/>
      <c r="H53" s="10"/>
      <c r="I53" s="38"/>
      <c r="J53" s="1"/>
    </row>
    <row r="54" spans="1:10" ht="15">
      <c r="A54" s="49"/>
      <c r="B54" s="50"/>
      <c r="C54" s="50"/>
      <c r="D54" s="50"/>
      <c r="E54" s="51"/>
      <c r="F54" s="1"/>
      <c r="G54" s="1"/>
      <c r="H54" s="1"/>
      <c r="I54" s="1"/>
      <c r="J54" s="1"/>
    </row>
    <row r="55" spans="1:10" ht="16.5" thickBot="1">
      <c r="A55" s="150" t="s">
        <v>11</v>
      </c>
      <c r="B55" s="151"/>
      <c r="C55" s="151"/>
      <c r="D55" s="151"/>
      <c r="E55" s="52">
        <f>AVERAGE(E50:E52)</f>
        <v>14.3932672</v>
      </c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46" t="s">
        <v>30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 thickBot="1">
      <c r="A60" s="160" t="s">
        <v>12</v>
      </c>
      <c r="B60" s="161"/>
      <c r="C60" s="161"/>
      <c r="D60" s="162"/>
      <c r="E60" s="1"/>
      <c r="F60" s="1"/>
      <c r="G60" s="1"/>
      <c r="H60" s="1"/>
      <c r="I60" s="1"/>
      <c r="J60" s="1"/>
    </row>
    <row r="61" spans="1:10" ht="16.5" thickBot="1">
      <c r="A61" s="12" t="s">
        <v>13</v>
      </c>
      <c r="B61" s="13"/>
      <c r="C61" s="14"/>
      <c r="D61" s="15"/>
      <c r="E61" s="1"/>
      <c r="F61" s="1"/>
      <c r="G61" s="1"/>
      <c r="H61" s="1"/>
      <c r="I61" s="1"/>
      <c r="J61" s="1"/>
    </row>
    <row r="62" spans="1:10" ht="16.5" thickBot="1">
      <c r="A62" s="12" t="s">
        <v>14</v>
      </c>
      <c r="B62" s="13"/>
      <c r="C62" s="14"/>
      <c r="D62" s="15"/>
      <c r="E62" s="1"/>
      <c r="G62" s="1"/>
      <c r="H62" s="1"/>
      <c r="I62" s="1"/>
      <c r="J62" s="1"/>
    </row>
    <row r="63" spans="1:10" ht="16.5" thickBot="1">
      <c r="A63" s="2" t="s">
        <v>2</v>
      </c>
      <c r="B63" s="16" t="s">
        <v>4</v>
      </c>
      <c r="C63" s="12" t="s">
        <v>31</v>
      </c>
      <c r="D63" s="15"/>
      <c r="E63" s="1"/>
      <c r="F63" s="16" t="s">
        <v>32</v>
      </c>
      <c r="G63" s="57" t="s">
        <v>34</v>
      </c>
      <c r="H63" s="55" t="s">
        <v>25</v>
      </c>
      <c r="I63" s="1"/>
      <c r="J63" s="1"/>
    </row>
    <row r="64" spans="1:10" ht="16.5" thickBot="1">
      <c r="A64" s="5" t="s">
        <v>3</v>
      </c>
      <c r="B64" s="17" t="s">
        <v>5</v>
      </c>
      <c r="C64" s="5" t="s">
        <v>36</v>
      </c>
      <c r="D64" s="17" t="s">
        <v>23</v>
      </c>
      <c r="E64" s="1"/>
      <c r="F64" s="17" t="s">
        <v>33</v>
      </c>
      <c r="G64" s="9">
        <v>0.4116</v>
      </c>
      <c r="H64" s="56" t="s">
        <v>35</v>
      </c>
      <c r="I64" s="1"/>
      <c r="J64" s="1"/>
    </row>
    <row r="65" spans="1:10" ht="15.75" thickBot="1">
      <c r="A65" s="3">
        <v>1</v>
      </c>
      <c r="B65" s="18" t="s">
        <v>7</v>
      </c>
      <c r="C65" s="58">
        <f>F65*$G$64*1000/$H$65</f>
        <v>2.329656</v>
      </c>
      <c r="D65" s="25">
        <f>C65*1000</f>
        <v>2329.656</v>
      </c>
      <c r="E65" s="1"/>
      <c r="F65" s="53">
        <v>0.1415</v>
      </c>
      <c r="G65" s="1"/>
      <c r="H65" s="38">
        <v>25</v>
      </c>
      <c r="I65" s="1"/>
      <c r="J65" s="1"/>
    </row>
    <row r="66" spans="1:10" ht="15">
      <c r="A66" s="3">
        <v>2</v>
      </c>
      <c r="B66" s="18" t="s">
        <v>7</v>
      </c>
      <c r="C66" s="43">
        <f>F66*$G$64*1000/$H$65</f>
        <v>2.436672</v>
      </c>
      <c r="D66" s="26">
        <f>C66*1000</f>
        <v>2436.672</v>
      </c>
      <c r="E66" s="1"/>
      <c r="F66" s="53">
        <v>0.148</v>
      </c>
      <c r="G66" s="1"/>
      <c r="H66" s="1"/>
      <c r="I66" s="1"/>
      <c r="J66" s="1"/>
    </row>
    <row r="67" spans="1:10" ht="15">
      <c r="A67" s="3">
        <v>3</v>
      </c>
      <c r="B67" s="18" t="s">
        <v>7</v>
      </c>
      <c r="C67" s="43">
        <f>F67*$G$64*1000/$H$65</f>
        <v>2.5321632</v>
      </c>
      <c r="D67" s="26">
        <f>C67*1000</f>
        <v>2532.1632</v>
      </c>
      <c r="E67" s="1"/>
      <c r="F67" s="53">
        <v>0.1538</v>
      </c>
      <c r="G67" s="1"/>
      <c r="H67" s="1"/>
      <c r="I67" s="1"/>
      <c r="J67" s="1"/>
    </row>
    <row r="68" spans="1:10" ht="15">
      <c r="A68" s="3">
        <v>4</v>
      </c>
      <c r="B68" s="18" t="s">
        <v>8</v>
      </c>
      <c r="C68" s="43">
        <f>F68*$G$64*1000/$H$65</f>
        <v>2.420208</v>
      </c>
      <c r="D68" s="26">
        <f>C68*1000</f>
        <v>2420.208</v>
      </c>
      <c r="E68" s="1"/>
      <c r="F68" s="53">
        <v>0.147</v>
      </c>
      <c r="G68" s="1"/>
      <c r="H68" s="1"/>
      <c r="I68" s="1"/>
      <c r="J68" s="1"/>
    </row>
    <row r="69" spans="1:10" ht="15.75" thickBot="1">
      <c r="A69" s="20">
        <v>5</v>
      </c>
      <c r="B69" s="19" t="s">
        <v>8</v>
      </c>
      <c r="C69" s="44">
        <f>F69*$G$64*1000/$H$65</f>
        <v>2.6770464</v>
      </c>
      <c r="D69" s="27">
        <f>C69*1000</f>
        <v>2677.0464</v>
      </c>
      <c r="E69" s="1"/>
      <c r="F69" s="54">
        <v>0.1626</v>
      </c>
      <c r="G69" s="1"/>
      <c r="H69" s="1"/>
      <c r="I69" s="1"/>
      <c r="J69" s="1"/>
    </row>
    <row r="70" spans="1:10" ht="15">
      <c r="A70" s="49"/>
      <c r="B70" s="50"/>
      <c r="C70" s="61"/>
      <c r="D70" s="59"/>
      <c r="E70" s="1"/>
      <c r="F70" s="1"/>
      <c r="G70" s="1"/>
      <c r="H70" s="1"/>
      <c r="I70" s="1"/>
      <c r="J70" s="1"/>
    </row>
    <row r="71" spans="1:10" ht="16.5" thickBot="1">
      <c r="A71" s="62" t="s">
        <v>37</v>
      </c>
      <c r="B71" s="63"/>
      <c r="C71" s="64"/>
      <c r="D71" s="60">
        <f>AVERAGE(D65:D69)</f>
        <v>2479.1491199999996</v>
      </c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46" t="s">
        <v>38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thickBot="1">
      <c r="A77" s="160" t="s">
        <v>12</v>
      </c>
      <c r="B77" s="161"/>
      <c r="C77" s="161"/>
      <c r="D77" s="162"/>
      <c r="E77" s="1"/>
      <c r="F77" s="1"/>
      <c r="G77" s="1"/>
      <c r="H77" s="1"/>
      <c r="I77" s="1"/>
      <c r="J77" s="1"/>
    </row>
    <row r="78" spans="1:10" ht="16.5" thickBot="1">
      <c r="A78" s="12" t="s">
        <v>41</v>
      </c>
      <c r="B78" s="13"/>
      <c r="C78" s="14"/>
      <c r="D78" s="15"/>
      <c r="E78" s="1"/>
      <c r="F78" s="1" t="s">
        <v>42</v>
      </c>
      <c r="G78" s="1" t="s">
        <v>43</v>
      </c>
      <c r="H78" s="1" t="s">
        <v>44</v>
      </c>
      <c r="I78" s="1"/>
      <c r="J78" s="1"/>
    </row>
    <row r="79" spans="1:10" ht="16.5" thickBot="1">
      <c r="A79" s="12" t="s">
        <v>14</v>
      </c>
      <c r="B79" s="13"/>
      <c r="C79" s="14"/>
      <c r="D79" s="15"/>
      <c r="E79" s="1"/>
      <c r="F79" s="1">
        <v>2</v>
      </c>
      <c r="G79" s="1">
        <v>3.2</v>
      </c>
      <c r="H79" s="1">
        <v>12.5</v>
      </c>
      <c r="I79" s="1"/>
      <c r="J79" s="1"/>
    </row>
    <row r="80" spans="1:10" ht="15.75">
      <c r="A80" s="2" t="s">
        <v>2</v>
      </c>
      <c r="B80" s="65" t="s">
        <v>39</v>
      </c>
      <c r="C80" s="163" t="s">
        <v>45</v>
      </c>
      <c r="D80" s="163"/>
      <c r="E80" s="1"/>
      <c r="F80" s="1">
        <v>2</v>
      </c>
      <c r="G80" s="1">
        <v>3.2</v>
      </c>
      <c r="H80" s="1">
        <v>12.5</v>
      </c>
      <c r="I80" s="1"/>
      <c r="J80" s="1"/>
    </row>
    <row r="81" spans="1:10" ht="16.5" thickBot="1">
      <c r="A81" s="5" t="s">
        <v>3</v>
      </c>
      <c r="B81" s="65" t="s">
        <v>40</v>
      </c>
      <c r="C81" s="159" t="s">
        <v>46</v>
      </c>
      <c r="D81" s="159"/>
      <c r="E81" s="1"/>
      <c r="F81" s="1">
        <v>2</v>
      </c>
      <c r="G81" s="1">
        <v>3.2</v>
      </c>
      <c r="H81" s="1">
        <v>12.5</v>
      </c>
      <c r="I81" s="1"/>
      <c r="J81" s="1"/>
    </row>
    <row r="82" spans="1:10" ht="15">
      <c r="A82" s="3">
        <v>1</v>
      </c>
      <c r="B82" s="66">
        <v>100.3</v>
      </c>
      <c r="C82" s="157">
        <f>B82*F79*G79/H79</f>
        <v>51.35360000000001</v>
      </c>
      <c r="D82" s="157"/>
      <c r="E82" s="1"/>
      <c r="F82" s="1"/>
      <c r="G82" s="1"/>
      <c r="H82" s="1"/>
      <c r="I82" s="1"/>
      <c r="J82" s="1"/>
    </row>
    <row r="83" spans="1:10" ht="15">
      <c r="A83" s="3">
        <v>2</v>
      </c>
      <c r="B83" s="66">
        <v>100.27</v>
      </c>
      <c r="C83" s="157">
        <f>B83*F80*G80/H80</f>
        <v>51.338240000000006</v>
      </c>
      <c r="D83" s="157"/>
      <c r="E83" s="1"/>
      <c r="F83" s="1"/>
      <c r="G83" s="1"/>
      <c r="H83" s="1"/>
      <c r="I83" s="1"/>
      <c r="J83" s="1"/>
    </row>
    <row r="84" spans="1:10" ht="15">
      <c r="A84" s="3">
        <v>3</v>
      </c>
      <c r="B84" s="66">
        <v>100.32</v>
      </c>
      <c r="C84" s="157">
        <f>B84*F81*G81/H81</f>
        <v>51.36384</v>
      </c>
      <c r="D84" s="157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6.5" thickBot="1">
      <c r="A86" s="62" t="s">
        <v>47</v>
      </c>
      <c r="B86" s="63"/>
      <c r="C86" s="158">
        <f>AVERAGE(C82:D84)</f>
        <v>51.351893333333344</v>
      </c>
      <c r="D86" s="159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 t="s">
        <v>187</v>
      </c>
      <c r="B93" s="1" t="s">
        <v>190</v>
      </c>
      <c r="C93" s="1"/>
      <c r="D93" s="1"/>
      <c r="E93" s="1"/>
      <c r="F93" s="1"/>
      <c r="G93" s="1"/>
      <c r="H93" s="1"/>
      <c r="I93" s="1"/>
      <c r="J93" s="1"/>
    </row>
    <row r="94" spans="1:10" ht="15">
      <c r="A94" s="1" t="s">
        <v>188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 t="s">
        <v>189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</sheetData>
  <mergeCells count="21">
    <mergeCell ref="A60:D60"/>
    <mergeCell ref="A11:D11"/>
    <mergeCell ref="A28:D28"/>
    <mergeCell ref="H27:H28"/>
    <mergeCell ref="C14:C15"/>
    <mergeCell ref="D14:D15"/>
    <mergeCell ref="D16:D18"/>
    <mergeCell ref="D19:D20"/>
    <mergeCell ref="A21:C21"/>
    <mergeCell ref="A39:B39"/>
    <mergeCell ref="A44:D44"/>
    <mergeCell ref="C47:D47"/>
    <mergeCell ref="A55:D55"/>
    <mergeCell ref="I27:I28"/>
    <mergeCell ref="C83:D83"/>
    <mergeCell ref="C84:D84"/>
    <mergeCell ref="C86:D86"/>
    <mergeCell ref="A77:D77"/>
    <mergeCell ref="C80:D80"/>
    <mergeCell ref="C81:D81"/>
    <mergeCell ref="C82:D8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1008"/>
  <sheetViews>
    <sheetView tabSelected="1" zoomScale="55" zoomScaleNormal="55" workbookViewId="0" topLeftCell="I454">
      <selection activeCell="W467" sqref="W467"/>
    </sheetView>
  </sheetViews>
  <sheetFormatPr defaultColWidth="11.421875" defaultRowHeight="12.75"/>
  <cols>
    <col min="1" max="2" width="7.421875" style="0" customWidth="1"/>
    <col min="3" max="3" width="9.421875" style="0" customWidth="1"/>
    <col min="4" max="4" width="10.140625" style="0" customWidth="1"/>
    <col min="5" max="5" width="8.28125" style="0" customWidth="1"/>
    <col min="6" max="6" width="12.28125" style="0" customWidth="1"/>
    <col min="7" max="7" width="18.57421875" style="0" customWidth="1"/>
    <col min="8" max="8" width="9.28125" style="0" customWidth="1"/>
    <col min="9" max="9" width="17.421875" style="0" customWidth="1"/>
    <col min="10" max="10" width="15.8515625" style="0" customWidth="1"/>
    <col min="11" max="11" width="17.00390625" style="0" customWidth="1"/>
    <col min="12" max="13" width="12.28125" style="0" customWidth="1"/>
    <col min="14" max="14" width="18.421875" style="0" customWidth="1"/>
    <col min="15" max="15" width="21.421875" style="0" customWidth="1"/>
    <col min="16" max="16" width="1.7109375" style="0" hidden="1" customWidth="1"/>
    <col min="17" max="17" width="2.00390625" style="0" hidden="1" customWidth="1"/>
    <col min="18" max="18" width="0.2890625" style="0" hidden="1" customWidth="1"/>
    <col min="19" max="20" width="11.421875" style="0" hidden="1" customWidth="1"/>
  </cols>
  <sheetData>
    <row r="2" ht="12.75">
      <c r="A2" s="45" t="s">
        <v>59</v>
      </c>
    </row>
    <row r="4" spans="6:10" ht="15.75" thickBot="1">
      <c r="F4" s="1" t="s">
        <v>84</v>
      </c>
      <c r="G4" s="1"/>
      <c r="H4" s="1"/>
      <c r="I4" s="1"/>
      <c r="J4" s="1"/>
    </row>
    <row r="5" spans="6:10" ht="16.5" thickBot="1">
      <c r="F5" s="68"/>
      <c r="G5" s="1"/>
      <c r="H5" s="69" t="s">
        <v>50</v>
      </c>
      <c r="I5" s="1"/>
      <c r="J5" s="1"/>
    </row>
    <row r="6" spans="1:10" ht="16.5" thickBot="1">
      <c r="A6" s="160" t="s">
        <v>12</v>
      </c>
      <c r="B6" s="161"/>
      <c r="C6" s="161"/>
      <c r="D6" s="161"/>
      <c r="E6" s="162"/>
      <c r="F6" s="1"/>
      <c r="G6" s="1"/>
      <c r="H6" s="69" t="s">
        <v>52</v>
      </c>
      <c r="I6" s="1"/>
      <c r="J6" s="1"/>
    </row>
    <row r="7" spans="1:10" ht="16.5" thickBot="1">
      <c r="A7" s="35" t="s">
        <v>194</v>
      </c>
      <c r="B7" s="41"/>
      <c r="C7" s="41"/>
      <c r="D7" s="41"/>
      <c r="E7" s="80"/>
      <c r="F7" s="1"/>
      <c r="G7" s="1"/>
      <c r="H7" s="73"/>
      <c r="I7" s="1"/>
      <c r="J7" s="1"/>
    </row>
    <row r="8" spans="1:10" ht="16.5" thickBot="1">
      <c r="A8" s="69" t="s">
        <v>48</v>
      </c>
      <c r="B8" s="14"/>
      <c r="C8" s="14"/>
      <c r="D8" s="69" t="s">
        <v>148</v>
      </c>
      <c r="E8" s="81"/>
      <c r="F8" s="1"/>
      <c r="G8" s="1"/>
      <c r="H8" s="64"/>
      <c r="I8" s="1"/>
      <c r="J8" s="1"/>
    </row>
    <row r="9" spans="1:10" ht="16.5" thickBot="1">
      <c r="A9" s="69" t="s">
        <v>53</v>
      </c>
      <c r="B9" s="14"/>
      <c r="C9" s="14"/>
      <c r="D9" s="14"/>
      <c r="E9" s="81"/>
      <c r="F9" s="1"/>
      <c r="G9" s="1"/>
      <c r="H9" s="68" t="s">
        <v>95</v>
      </c>
      <c r="I9" s="1"/>
      <c r="J9" s="1"/>
    </row>
    <row r="10" spans="1:11" ht="15.75">
      <c r="A10" s="2" t="s">
        <v>2</v>
      </c>
      <c r="B10" s="16" t="s">
        <v>81</v>
      </c>
      <c r="C10" s="2" t="s">
        <v>82</v>
      </c>
      <c r="D10" s="16" t="s">
        <v>62</v>
      </c>
      <c r="E10" s="16" t="s">
        <v>141</v>
      </c>
      <c r="G10" s="1"/>
      <c r="H10" s="68" t="s">
        <v>64</v>
      </c>
      <c r="I10" s="68" t="s">
        <v>66</v>
      </c>
      <c r="J10" s="68" t="s">
        <v>67</v>
      </c>
      <c r="K10" s="68" t="s">
        <v>69</v>
      </c>
    </row>
    <row r="11" spans="1:11" ht="16.5" thickBot="1">
      <c r="A11" s="5" t="s">
        <v>56</v>
      </c>
      <c r="B11" s="17" t="s">
        <v>58</v>
      </c>
      <c r="C11" s="5" t="s">
        <v>83</v>
      </c>
      <c r="D11" s="17" t="s">
        <v>72</v>
      </c>
      <c r="E11" s="17" t="s">
        <v>145</v>
      </c>
      <c r="F11" s="78"/>
      <c r="H11" s="68" t="s">
        <v>65</v>
      </c>
      <c r="I11" s="68" t="s">
        <v>27</v>
      </c>
      <c r="J11" s="68" t="s">
        <v>68</v>
      </c>
      <c r="K11" s="68" t="s">
        <v>35</v>
      </c>
    </row>
    <row r="12" spans="1:11" ht="16.5" thickBot="1">
      <c r="A12" s="177" t="s">
        <v>122</v>
      </c>
      <c r="B12" s="178"/>
      <c r="C12" s="178"/>
      <c r="D12" s="178"/>
      <c r="E12" s="179"/>
      <c r="H12" s="68" t="s">
        <v>71</v>
      </c>
      <c r="I12" s="68"/>
      <c r="J12" s="68"/>
      <c r="K12" s="68" t="s">
        <v>70</v>
      </c>
    </row>
    <row r="13" spans="1:11" ht="16.5" thickBot="1">
      <c r="A13" s="177" t="s">
        <v>86</v>
      </c>
      <c r="B13" s="178"/>
      <c r="C13" s="178"/>
      <c r="D13" s="178"/>
      <c r="E13" s="179"/>
      <c r="F13" s="79"/>
      <c r="H13" s="1">
        <v>20.5</v>
      </c>
      <c r="I13" s="1">
        <v>0.0104</v>
      </c>
      <c r="J13" s="1">
        <v>0.03545</v>
      </c>
      <c r="K13" s="1">
        <v>2.1745</v>
      </c>
    </row>
    <row r="14" spans="1:11" ht="15.75" thickBot="1">
      <c r="A14" s="90">
        <v>1</v>
      </c>
      <c r="B14" s="59" t="s">
        <v>87</v>
      </c>
      <c r="C14" s="112">
        <v>2.4</v>
      </c>
      <c r="D14" s="91">
        <f>2*H13*I13*J13*100/K13</f>
        <v>0.6951427914463095</v>
      </c>
      <c r="E14" s="59" t="s">
        <v>146</v>
      </c>
      <c r="F14" s="79"/>
      <c r="H14" s="1">
        <v>5.6</v>
      </c>
      <c r="I14" s="1">
        <v>0.0104</v>
      </c>
      <c r="J14" s="1">
        <v>0.03545</v>
      </c>
      <c r="K14" s="1">
        <v>2.224</v>
      </c>
    </row>
    <row r="15" spans="1:11" ht="15.75" thickBot="1">
      <c r="A15" s="3">
        <v>2</v>
      </c>
      <c r="B15" s="92" t="s">
        <v>88</v>
      </c>
      <c r="C15" s="4">
        <v>2.4</v>
      </c>
      <c r="D15" s="91">
        <f>2*H14*I14*J14*100/K14</f>
        <v>0.1856661870503597</v>
      </c>
      <c r="E15" s="59" t="s">
        <v>146</v>
      </c>
      <c r="F15" s="79"/>
      <c r="H15" s="1">
        <v>1</v>
      </c>
      <c r="I15" s="1">
        <v>0.0104</v>
      </c>
      <c r="J15" s="1">
        <v>0.03545</v>
      </c>
      <c r="K15" s="1">
        <v>2.1607</v>
      </c>
    </row>
    <row r="16" spans="1:11" ht="16.5" thickBot="1">
      <c r="A16" s="20">
        <v>3</v>
      </c>
      <c r="B16" s="93" t="s">
        <v>89</v>
      </c>
      <c r="C16" s="21">
        <v>2.4</v>
      </c>
      <c r="D16" s="102">
        <f>2*H15*I15*J15*100/K15</f>
        <v>0.0341259776924145</v>
      </c>
      <c r="E16" s="16" t="s">
        <v>147</v>
      </c>
      <c r="F16" s="79"/>
      <c r="H16" s="1">
        <v>22.2</v>
      </c>
      <c r="I16" s="1">
        <v>0.0104</v>
      </c>
      <c r="J16" s="1">
        <v>0.03545</v>
      </c>
      <c r="K16" s="1">
        <v>2.1602</v>
      </c>
    </row>
    <row r="17" spans="1:11" ht="15.75" thickBot="1">
      <c r="A17" s="90">
        <v>4</v>
      </c>
      <c r="B17" s="59" t="s">
        <v>87</v>
      </c>
      <c r="C17" s="113">
        <v>1.2</v>
      </c>
      <c r="D17" s="95">
        <f>2*H16*I16*J16*100/K16</f>
        <v>0.7577720581427645</v>
      </c>
      <c r="E17" s="59" t="s">
        <v>146</v>
      </c>
      <c r="H17" s="1">
        <v>24</v>
      </c>
      <c r="I17" s="1">
        <v>0.0104</v>
      </c>
      <c r="J17" s="1">
        <v>0.03545</v>
      </c>
      <c r="K17" s="1">
        <v>2.2669</v>
      </c>
    </row>
    <row r="18" spans="1:10" ht="15.75" thickBot="1">
      <c r="A18" s="20">
        <v>5</v>
      </c>
      <c r="B18" s="19" t="s">
        <v>88</v>
      </c>
      <c r="C18" s="114">
        <v>1.2</v>
      </c>
      <c r="D18" s="95">
        <v>0.33258</v>
      </c>
      <c r="E18" s="18" t="s">
        <v>146</v>
      </c>
      <c r="J18" s="1"/>
    </row>
    <row r="19" spans="1:12" ht="16.5" thickBot="1">
      <c r="A19" s="20">
        <v>6</v>
      </c>
      <c r="B19" s="19" t="s">
        <v>89</v>
      </c>
      <c r="C19" s="115">
        <v>1.2</v>
      </c>
      <c r="D19" s="96">
        <f>D17-0.65</f>
        <v>0.10777205814276447</v>
      </c>
      <c r="E19" s="19" t="s">
        <v>146</v>
      </c>
      <c r="H19" s="45" t="s">
        <v>246</v>
      </c>
      <c r="I19" s="45"/>
      <c r="J19" s="46" t="s">
        <v>250</v>
      </c>
      <c r="K19" s="45"/>
      <c r="L19" s="45"/>
    </row>
    <row r="20" spans="1:12" ht="16.5" thickBot="1">
      <c r="A20" s="177" t="s">
        <v>85</v>
      </c>
      <c r="B20" s="178"/>
      <c r="C20" s="178"/>
      <c r="D20" s="178"/>
      <c r="E20" s="179"/>
      <c r="F20" s="1"/>
      <c r="G20" s="1"/>
      <c r="H20" s="148"/>
      <c r="I20" s="46" t="s">
        <v>253</v>
      </c>
      <c r="J20" s="46" t="s">
        <v>258</v>
      </c>
      <c r="K20" s="45" t="s">
        <v>248</v>
      </c>
      <c r="L20" s="46" t="s">
        <v>249</v>
      </c>
    </row>
    <row r="21" spans="1:13" ht="15.75" thickBot="1">
      <c r="A21" s="90">
        <v>1</v>
      </c>
      <c r="B21" s="59" t="s">
        <v>87</v>
      </c>
      <c r="C21" s="112">
        <v>1.2</v>
      </c>
      <c r="D21" s="91">
        <v>0.8202365</v>
      </c>
      <c r="E21" s="59" t="s">
        <v>146</v>
      </c>
      <c r="F21" s="1"/>
      <c r="G21" s="1"/>
      <c r="H21" s="95">
        <v>0</v>
      </c>
      <c r="I21" s="143">
        <v>0.75777</v>
      </c>
      <c r="J21" s="1">
        <v>0.82024</v>
      </c>
      <c r="K21" s="146">
        <v>0.81365</v>
      </c>
      <c r="L21" s="146">
        <v>0.79124</v>
      </c>
      <c r="M21" s="146">
        <v>0.1</v>
      </c>
    </row>
    <row r="22" spans="1:13" ht="15.75" thickBot="1">
      <c r="A22" s="3">
        <v>2</v>
      </c>
      <c r="B22" s="92" t="s">
        <v>88</v>
      </c>
      <c r="C22" s="4">
        <v>1.2</v>
      </c>
      <c r="D22" s="53">
        <v>0.423568</v>
      </c>
      <c r="E22" s="18" t="s">
        <v>146</v>
      </c>
      <c r="F22" s="1"/>
      <c r="G22" s="1"/>
      <c r="H22" s="96">
        <v>1</v>
      </c>
      <c r="I22" s="95">
        <v>0.75777</v>
      </c>
      <c r="J22" s="91">
        <v>0.8202365</v>
      </c>
      <c r="K22" s="95">
        <v>0.8136455</v>
      </c>
      <c r="L22" s="91">
        <v>0.7912356</v>
      </c>
      <c r="M22" s="145">
        <v>0.1</v>
      </c>
    </row>
    <row r="23" spans="1:13" ht="16.5" thickBot="1">
      <c r="A23" s="98">
        <v>3</v>
      </c>
      <c r="B23" s="93" t="s">
        <v>89</v>
      </c>
      <c r="C23" s="116">
        <v>1.2</v>
      </c>
      <c r="D23" s="103">
        <v>0.18564214</v>
      </c>
      <c r="E23" s="17" t="s">
        <v>146</v>
      </c>
      <c r="H23">
        <v>3</v>
      </c>
      <c r="I23" s="95">
        <v>0.33258</v>
      </c>
      <c r="J23" s="53">
        <v>0.423568</v>
      </c>
      <c r="K23" s="101">
        <v>0.432547</v>
      </c>
      <c r="L23" s="53">
        <v>0.45214</v>
      </c>
      <c r="M23" s="145">
        <v>0.1</v>
      </c>
    </row>
    <row r="24" spans="1:13" ht="16.5" thickBot="1">
      <c r="A24" s="177" t="s">
        <v>90</v>
      </c>
      <c r="B24" s="178"/>
      <c r="C24" s="178"/>
      <c r="D24" s="178"/>
      <c r="E24" s="179"/>
      <c r="H24" s="145">
        <v>6.5</v>
      </c>
      <c r="I24" s="96">
        <v>0.10777</v>
      </c>
      <c r="J24" s="103">
        <v>0.18564214</v>
      </c>
      <c r="K24" s="104">
        <v>0.165846879</v>
      </c>
      <c r="L24" s="103">
        <v>0.1845678</v>
      </c>
      <c r="M24" s="147">
        <v>0.1</v>
      </c>
    </row>
    <row r="25" spans="1:13" ht="15">
      <c r="A25" s="99">
        <v>1</v>
      </c>
      <c r="B25" s="59" t="s">
        <v>87</v>
      </c>
      <c r="C25" s="113">
        <v>1.2</v>
      </c>
      <c r="D25" s="95">
        <v>0.8136455</v>
      </c>
      <c r="E25" s="59" t="s">
        <v>146</v>
      </c>
      <c r="H25" s="145">
        <v>8</v>
      </c>
      <c r="I25" s="1"/>
      <c r="J25" s="1"/>
      <c r="M25" s="146">
        <v>0.1</v>
      </c>
    </row>
    <row r="26" spans="1:12" ht="15.75">
      <c r="A26" s="100">
        <v>2</v>
      </c>
      <c r="B26" s="92" t="s">
        <v>88</v>
      </c>
      <c r="C26" s="114">
        <v>1.2</v>
      </c>
      <c r="D26" s="101">
        <v>0.432547</v>
      </c>
      <c r="E26" s="18" t="s">
        <v>146</v>
      </c>
      <c r="H26" s="145"/>
      <c r="I26" s="46"/>
      <c r="J26" s="46" t="s">
        <v>251</v>
      </c>
      <c r="K26" s="45"/>
      <c r="L26" s="45"/>
    </row>
    <row r="27" spans="1:12" ht="16.5" thickBot="1">
      <c r="A27" s="98">
        <v>3</v>
      </c>
      <c r="B27" s="93" t="s">
        <v>89</v>
      </c>
      <c r="C27" s="117">
        <v>1.2</v>
      </c>
      <c r="D27" s="104">
        <v>0.165846879</v>
      </c>
      <c r="E27" s="17" t="s">
        <v>146</v>
      </c>
      <c r="H27" s="145"/>
      <c r="I27" s="46" t="s">
        <v>254</v>
      </c>
      <c r="J27" s="46" t="s">
        <v>247</v>
      </c>
      <c r="K27" s="45" t="s">
        <v>255</v>
      </c>
      <c r="L27" s="45" t="s">
        <v>256</v>
      </c>
    </row>
    <row r="28" spans="1:13" ht="16.5" thickBot="1">
      <c r="A28" s="177" t="s">
        <v>91</v>
      </c>
      <c r="B28" s="178"/>
      <c r="C28" s="178"/>
      <c r="D28" s="178"/>
      <c r="E28" s="179"/>
      <c r="H28" s="95">
        <v>0</v>
      </c>
      <c r="I28" s="1">
        <v>1.14336</v>
      </c>
      <c r="J28" s="91">
        <v>1.251325</v>
      </c>
      <c r="K28" s="95">
        <v>1.15689</v>
      </c>
      <c r="L28" s="91">
        <v>1.123456</v>
      </c>
      <c r="M28" s="146">
        <v>0.1</v>
      </c>
    </row>
    <row r="29" spans="1:13" ht="15.75" thickBot="1">
      <c r="A29" s="99">
        <v>1</v>
      </c>
      <c r="B29" s="59" t="s">
        <v>87</v>
      </c>
      <c r="C29" s="112">
        <v>1.2</v>
      </c>
      <c r="D29" s="91">
        <v>0.7912356</v>
      </c>
      <c r="E29" s="59" t="s">
        <v>146</v>
      </c>
      <c r="H29" s="96">
        <v>1</v>
      </c>
      <c r="I29" s="1">
        <v>1.14336</v>
      </c>
      <c r="J29" s="91">
        <v>1.251325</v>
      </c>
      <c r="K29" s="95">
        <v>1.15689</v>
      </c>
      <c r="L29" s="91">
        <v>1.123456</v>
      </c>
      <c r="M29" s="145">
        <v>0.1</v>
      </c>
    </row>
    <row r="30" spans="1:13" ht="15">
      <c r="A30" s="100">
        <v>2</v>
      </c>
      <c r="B30" s="92" t="s">
        <v>88</v>
      </c>
      <c r="C30" s="4">
        <v>1.2</v>
      </c>
      <c r="D30" s="53">
        <v>0.45214</v>
      </c>
      <c r="E30" s="18" t="s">
        <v>146</v>
      </c>
      <c r="H30">
        <v>3</v>
      </c>
      <c r="I30" s="1">
        <v>0.70354</v>
      </c>
      <c r="J30" s="53">
        <v>0.812546</v>
      </c>
      <c r="K30" s="101">
        <v>0.856845132</v>
      </c>
      <c r="L30" s="53">
        <v>0.82145</v>
      </c>
      <c r="M30" s="145">
        <v>0.1</v>
      </c>
    </row>
    <row r="31" spans="1:13" ht="16.5" thickBot="1">
      <c r="A31" s="98">
        <v>3</v>
      </c>
      <c r="B31" s="93" t="s">
        <v>89</v>
      </c>
      <c r="C31" s="116">
        <v>1.2</v>
      </c>
      <c r="D31" s="103">
        <v>0.1845678</v>
      </c>
      <c r="E31" s="17" t="s">
        <v>146</v>
      </c>
      <c r="H31" s="145">
        <v>6.5</v>
      </c>
      <c r="I31" s="1">
        <v>0.49336</v>
      </c>
      <c r="J31" s="103">
        <v>0.564212</v>
      </c>
      <c r="K31" s="104">
        <v>0.602154</v>
      </c>
      <c r="L31" s="103">
        <v>0.5902154</v>
      </c>
      <c r="M31" s="147">
        <v>0.1</v>
      </c>
    </row>
    <row r="32" spans="1:13" ht="16.5" thickBot="1">
      <c r="A32" s="177" t="s">
        <v>116</v>
      </c>
      <c r="B32" s="178"/>
      <c r="C32" s="178"/>
      <c r="D32" s="178"/>
      <c r="E32" s="179"/>
      <c r="H32" s="145">
        <v>8</v>
      </c>
      <c r="I32" s="1"/>
      <c r="J32" s="1"/>
      <c r="M32" s="147">
        <v>0.1</v>
      </c>
    </row>
    <row r="33" spans="1:12" ht="16.5" thickBot="1">
      <c r="A33" s="177" t="s">
        <v>94</v>
      </c>
      <c r="B33" s="178"/>
      <c r="C33" s="178"/>
      <c r="D33" s="178"/>
      <c r="E33" s="179"/>
      <c r="H33" s="1"/>
      <c r="I33" s="46"/>
      <c r="J33" s="46" t="s">
        <v>252</v>
      </c>
      <c r="K33" s="45"/>
      <c r="L33" s="45"/>
    </row>
    <row r="34" spans="1:12" ht="16.5" thickBot="1">
      <c r="A34" s="90">
        <v>1</v>
      </c>
      <c r="B34" s="59" t="s">
        <v>87</v>
      </c>
      <c r="C34" s="112">
        <v>2.4</v>
      </c>
      <c r="D34" s="91">
        <f>20*G60*H60*I60*100/J60-0.7</f>
        <v>0.9884651719534094</v>
      </c>
      <c r="E34" s="59" t="s">
        <v>146</v>
      </c>
      <c r="I34" s="46" t="s">
        <v>253</v>
      </c>
      <c r="J34" s="46" t="s">
        <v>247</v>
      </c>
      <c r="K34" s="45" t="s">
        <v>248</v>
      </c>
      <c r="L34" s="45" t="s">
        <v>249</v>
      </c>
    </row>
    <row r="35" spans="1:23" ht="16.5" thickBot="1">
      <c r="A35" s="3">
        <v>2</v>
      </c>
      <c r="B35" s="92" t="s">
        <v>88</v>
      </c>
      <c r="C35" s="4">
        <v>2.4</v>
      </c>
      <c r="D35" s="91">
        <v>0.68214</v>
      </c>
      <c r="E35" s="59" t="s">
        <v>146</v>
      </c>
      <c r="H35" s="95">
        <v>0</v>
      </c>
      <c r="I35" s="1">
        <v>1.23518</v>
      </c>
      <c r="J35" s="91">
        <v>1.25315</v>
      </c>
      <c r="K35" s="95">
        <v>1.152021</v>
      </c>
      <c r="L35" s="91">
        <v>1.123456</v>
      </c>
      <c r="M35" s="146">
        <v>0.1</v>
      </c>
      <c r="S35" s="173" t="s">
        <v>12</v>
      </c>
      <c r="T35" s="163"/>
      <c r="U35" s="163"/>
      <c r="V35" s="163"/>
      <c r="W35" s="174"/>
    </row>
    <row r="36" spans="1:23" ht="16.5" thickBot="1">
      <c r="A36" s="3">
        <v>3</v>
      </c>
      <c r="B36" s="92" t="s">
        <v>89</v>
      </c>
      <c r="C36" s="4">
        <v>2.4</v>
      </c>
      <c r="D36" s="105">
        <f>20*G62*H62*I62*100/J62-0.5</f>
        <v>0.43129459810655313</v>
      </c>
      <c r="E36" s="16" t="s">
        <v>146</v>
      </c>
      <c r="G36" s="69"/>
      <c r="H36" s="96">
        <v>1</v>
      </c>
      <c r="I36" s="1">
        <v>1.23518</v>
      </c>
      <c r="J36" s="91">
        <v>1.25315</v>
      </c>
      <c r="K36" s="95">
        <v>1.152021</v>
      </c>
      <c r="L36" s="91">
        <v>1.123456</v>
      </c>
      <c r="M36" s="145">
        <v>0.1</v>
      </c>
      <c r="S36" s="35" t="s">
        <v>98</v>
      </c>
      <c r="T36" s="41"/>
      <c r="U36" s="41"/>
      <c r="V36" s="41"/>
      <c r="W36" s="80"/>
    </row>
    <row r="37" spans="1:23" ht="15.75" thickBot="1">
      <c r="A37" s="90">
        <v>4</v>
      </c>
      <c r="B37" s="59" t="s">
        <v>87</v>
      </c>
      <c r="C37" s="113">
        <v>0.9</v>
      </c>
      <c r="D37" s="95">
        <f>20*G63*H63*I63*100/J63</f>
        <v>1.143355241417294</v>
      </c>
      <c r="E37" s="59" t="s">
        <v>146</v>
      </c>
      <c r="H37">
        <v>3</v>
      </c>
      <c r="I37" s="1">
        <v>0.73867</v>
      </c>
      <c r="J37" s="53">
        <v>0.823144</v>
      </c>
      <c r="K37" s="101">
        <v>0.737878</v>
      </c>
      <c r="L37" s="53">
        <v>0.7601245</v>
      </c>
      <c r="M37" s="145">
        <v>0.1</v>
      </c>
      <c r="S37" s="69" t="s">
        <v>48</v>
      </c>
      <c r="T37" s="14"/>
      <c r="U37" s="14"/>
      <c r="V37" s="69" t="s">
        <v>148</v>
      </c>
      <c r="W37" s="81"/>
    </row>
    <row r="38" spans="1:23" ht="16.5" thickBot="1">
      <c r="A38" s="20">
        <v>5</v>
      </c>
      <c r="B38" s="19" t="s">
        <v>88</v>
      </c>
      <c r="C38" s="114">
        <v>0.9</v>
      </c>
      <c r="D38" s="95">
        <v>0.70354</v>
      </c>
      <c r="E38" s="18" t="s">
        <v>146</v>
      </c>
      <c r="G38" s="69"/>
      <c r="H38" s="145">
        <v>6.5</v>
      </c>
      <c r="I38" s="1">
        <v>0.42135</v>
      </c>
      <c r="J38" s="54">
        <v>0.482154</v>
      </c>
      <c r="K38" s="96">
        <v>0.452101</v>
      </c>
      <c r="L38" s="54">
        <v>0.4712454</v>
      </c>
      <c r="M38" s="147">
        <v>0.1</v>
      </c>
      <c r="S38" s="69" t="s">
        <v>53</v>
      </c>
      <c r="T38" s="14"/>
      <c r="U38" s="14"/>
      <c r="V38" s="14"/>
      <c r="W38" s="81"/>
    </row>
    <row r="39" spans="1:13" ht="16.5" thickBot="1">
      <c r="A39" s="20">
        <v>6</v>
      </c>
      <c r="B39" s="19" t="s">
        <v>89</v>
      </c>
      <c r="C39" s="115">
        <v>0.9</v>
      </c>
      <c r="D39" s="104">
        <f>D37-0.65</f>
        <v>0.49335524141729403</v>
      </c>
      <c r="E39" s="17" t="s">
        <v>146</v>
      </c>
      <c r="H39" s="145">
        <v>8</v>
      </c>
      <c r="M39" s="146">
        <v>0.1</v>
      </c>
    </row>
    <row r="40" spans="1:5" ht="16.5" thickBot="1">
      <c r="A40" s="177" t="s">
        <v>257</v>
      </c>
      <c r="B40" s="178"/>
      <c r="C40" s="178"/>
      <c r="D40" s="178"/>
      <c r="E40" s="179"/>
    </row>
    <row r="41" spans="1:12" ht="15.75">
      <c r="A41" s="90">
        <v>1</v>
      </c>
      <c r="B41" s="59" t="s">
        <v>87</v>
      </c>
      <c r="C41" s="113">
        <v>0.9</v>
      </c>
      <c r="D41" s="91">
        <v>1.251325</v>
      </c>
      <c r="E41" s="59" t="s">
        <v>146</v>
      </c>
      <c r="G41" s="40"/>
      <c r="H41" s="40"/>
      <c r="I41" s="40"/>
      <c r="J41" s="40"/>
      <c r="K41" s="40"/>
      <c r="L41" s="6"/>
    </row>
    <row r="42" spans="1:12" ht="15.75">
      <c r="A42" s="3">
        <v>2</v>
      </c>
      <c r="B42" s="92" t="s">
        <v>88</v>
      </c>
      <c r="C42" s="114">
        <v>0.9</v>
      </c>
      <c r="D42" s="53">
        <v>0.812546</v>
      </c>
      <c r="E42" s="18" t="s">
        <v>146</v>
      </c>
      <c r="G42" s="40"/>
      <c r="H42" s="40"/>
      <c r="I42" s="40"/>
      <c r="J42" s="40"/>
      <c r="K42" s="40"/>
      <c r="L42" s="6"/>
    </row>
    <row r="43" spans="1:12" ht="16.5" thickBot="1">
      <c r="A43" s="98">
        <v>3</v>
      </c>
      <c r="B43" s="93" t="s">
        <v>89</v>
      </c>
      <c r="C43" s="115">
        <v>0.9</v>
      </c>
      <c r="D43" s="103">
        <v>0.564212</v>
      </c>
      <c r="E43" s="17" t="s">
        <v>146</v>
      </c>
      <c r="G43" s="6"/>
      <c r="H43" s="6"/>
      <c r="I43" s="6"/>
      <c r="J43" s="6"/>
      <c r="K43" s="6"/>
      <c r="L43" s="6"/>
    </row>
    <row r="44" spans="1:23" ht="16.5" thickBot="1">
      <c r="A44" s="177" t="s">
        <v>90</v>
      </c>
      <c r="B44" s="178"/>
      <c r="C44" s="178"/>
      <c r="D44" s="178"/>
      <c r="E44" s="179"/>
      <c r="S44" s="177" t="s">
        <v>94</v>
      </c>
      <c r="T44" s="178"/>
      <c r="U44" s="178"/>
      <c r="V44" s="178"/>
      <c r="W44" s="179"/>
    </row>
    <row r="45" spans="1:5" ht="15">
      <c r="A45" s="99">
        <v>1</v>
      </c>
      <c r="B45" s="59" t="s">
        <v>87</v>
      </c>
      <c r="C45" s="113">
        <v>0.9</v>
      </c>
      <c r="D45" s="95">
        <v>1.15689</v>
      </c>
      <c r="E45" s="59" t="s">
        <v>146</v>
      </c>
    </row>
    <row r="46" spans="1:5" ht="15">
      <c r="A46" s="100">
        <v>2</v>
      </c>
      <c r="B46" s="92" t="s">
        <v>88</v>
      </c>
      <c r="C46" s="114">
        <v>0.9</v>
      </c>
      <c r="D46" s="101">
        <v>0.856845132</v>
      </c>
      <c r="E46" s="18" t="s">
        <v>146</v>
      </c>
    </row>
    <row r="47" spans="1:5" ht="16.5" thickBot="1">
      <c r="A47" s="98">
        <v>3</v>
      </c>
      <c r="B47" s="93" t="s">
        <v>89</v>
      </c>
      <c r="C47" s="115">
        <v>0.9</v>
      </c>
      <c r="D47" s="104">
        <v>0.602154</v>
      </c>
      <c r="E47" s="17" t="s">
        <v>146</v>
      </c>
    </row>
    <row r="48" spans="1:5" ht="16.5" thickBot="1">
      <c r="A48" s="177" t="s">
        <v>91</v>
      </c>
      <c r="B48" s="178"/>
      <c r="C48" s="178"/>
      <c r="D48" s="178"/>
      <c r="E48" s="179"/>
    </row>
    <row r="49" spans="1:5" ht="15">
      <c r="A49" s="99">
        <v>1</v>
      </c>
      <c r="B49" s="59" t="s">
        <v>87</v>
      </c>
      <c r="C49" s="113">
        <v>0.9</v>
      </c>
      <c r="D49" s="91">
        <v>1.123456</v>
      </c>
      <c r="E49" s="59" t="s">
        <v>146</v>
      </c>
    </row>
    <row r="50" spans="1:5" ht="15">
      <c r="A50" s="100">
        <v>2</v>
      </c>
      <c r="B50" s="92" t="s">
        <v>88</v>
      </c>
      <c r="C50" s="114">
        <v>0.9</v>
      </c>
      <c r="D50" s="53">
        <v>0.82145</v>
      </c>
      <c r="E50" s="18" t="s">
        <v>146</v>
      </c>
    </row>
    <row r="51" spans="1:5" ht="16.5" thickBot="1">
      <c r="A51" s="98">
        <v>3</v>
      </c>
      <c r="B51" s="93" t="s">
        <v>89</v>
      </c>
      <c r="C51" s="115">
        <v>0.9</v>
      </c>
      <c r="D51" s="103">
        <v>0.5902154</v>
      </c>
      <c r="E51" s="17" t="s">
        <v>146</v>
      </c>
    </row>
    <row r="52" spans="1:5" ht="16.5" thickBot="1">
      <c r="A52" s="177" t="s">
        <v>193</v>
      </c>
      <c r="B52" s="178"/>
      <c r="C52" s="178"/>
      <c r="D52" s="178"/>
      <c r="E52" s="179"/>
    </row>
    <row r="53" spans="1:5" ht="16.5" thickBot="1">
      <c r="A53" s="177" t="s">
        <v>86</v>
      </c>
      <c r="B53" s="178"/>
      <c r="C53" s="178"/>
      <c r="D53" s="178"/>
      <c r="E53" s="179"/>
    </row>
    <row r="54" spans="1:10" ht="15.75" thickBot="1">
      <c r="A54" s="90">
        <v>1</v>
      </c>
      <c r="B54" s="59" t="s">
        <v>87</v>
      </c>
      <c r="C54" s="112">
        <v>2.4</v>
      </c>
      <c r="D54" s="91">
        <f>20*H80*I80*J80*100/K80-0.4</f>
        <v>1.110461081181497</v>
      </c>
      <c r="E54" s="59" t="s">
        <v>146</v>
      </c>
      <c r="F54" s="1"/>
      <c r="G54" s="1"/>
      <c r="H54" s="1"/>
      <c r="I54" s="1"/>
      <c r="J54" s="1"/>
    </row>
    <row r="55" spans="1:10" ht="15.75" thickBot="1">
      <c r="A55" s="3">
        <v>2</v>
      </c>
      <c r="B55" s="92" t="s">
        <v>88</v>
      </c>
      <c r="C55" s="4">
        <v>2.4</v>
      </c>
      <c r="D55" s="91">
        <v>0.723154</v>
      </c>
      <c r="E55" s="18" t="s">
        <v>146</v>
      </c>
      <c r="F55" s="1"/>
      <c r="G55" s="1"/>
      <c r="H55" s="1"/>
      <c r="I55" s="1"/>
      <c r="J55" s="1"/>
    </row>
    <row r="56" spans="1:9" ht="16.5" thickBot="1">
      <c r="A56" s="20">
        <v>3</v>
      </c>
      <c r="B56" s="93" t="s">
        <v>89</v>
      </c>
      <c r="C56" s="21">
        <v>2.4</v>
      </c>
      <c r="D56" s="91">
        <v>0.381245</v>
      </c>
      <c r="E56" s="19" t="s">
        <v>146</v>
      </c>
      <c r="F56" s="1"/>
      <c r="G56" s="68" t="s">
        <v>96</v>
      </c>
      <c r="H56" s="1"/>
      <c r="I56" s="1"/>
    </row>
    <row r="57" spans="1:10" ht="16.5" thickBot="1">
      <c r="A57" s="90">
        <v>4</v>
      </c>
      <c r="B57" s="59" t="s">
        <v>87</v>
      </c>
      <c r="C57" s="113">
        <v>0.9</v>
      </c>
      <c r="D57" s="95">
        <f>20*H81*I81*J81*100/K81-0.5</f>
        <v>1.2351816113303924</v>
      </c>
      <c r="E57" s="59" t="s">
        <v>146</v>
      </c>
      <c r="F57" s="1"/>
      <c r="G57" s="68" t="s">
        <v>64</v>
      </c>
      <c r="H57" s="68" t="s">
        <v>66</v>
      </c>
      <c r="I57" s="68" t="s">
        <v>67</v>
      </c>
      <c r="J57" s="68" t="s">
        <v>69</v>
      </c>
    </row>
    <row r="58" spans="1:10" ht="16.5" thickBot="1">
      <c r="A58" s="20">
        <v>5</v>
      </c>
      <c r="B58" s="19" t="s">
        <v>88</v>
      </c>
      <c r="C58" s="114">
        <v>0.9</v>
      </c>
      <c r="D58" s="95">
        <f>20*H82*I82*J82*100/K82</f>
        <v>0.73866780529462</v>
      </c>
      <c r="E58" s="18" t="s">
        <v>146</v>
      </c>
      <c r="F58" s="1"/>
      <c r="G58" s="68" t="s">
        <v>65</v>
      </c>
      <c r="H58" s="68" t="s">
        <v>27</v>
      </c>
      <c r="I58" s="68" t="s">
        <v>68</v>
      </c>
      <c r="J58" s="68" t="s">
        <v>35</v>
      </c>
    </row>
    <row r="59" spans="1:10" ht="16.5" thickBot="1">
      <c r="A59" s="20">
        <v>6</v>
      </c>
      <c r="B59" s="19" t="s">
        <v>89</v>
      </c>
      <c r="C59" s="115">
        <v>0.9</v>
      </c>
      <c r="D59" s="96">
        <v>0.421354</v>
      </c>
      <c r="E59" s="19" t="s">
        <v>146</v>
      </c>
      <c r="F59" s="1"/>
      <c r="G59" s="68" t="s">
        <v>71</v>
      </c>
      <c r="H59" s="68"/>
      <c r="I59" s="68"/>
      <c r="J59" s="68" t="s">
        <v>70</v>
      </c>
    </row>
    <row r="60" spans="1:10" ht="16.5" thickBot="1">
      <c r="A60" s="177" t="s">
        <v>85</v>
      </c>
      <c r="B60" s="178"/>
      <c r="C60" s="178"/>
      <c r="D60" s="178"/>
      <c r="E60" s="179"/>
      <c r="F60" s="1"/>
      <c r="G60" s="1">
        <v>5.3</v>
      </c>
      <c r="H60" s="1">
        <v>0.00976</v>
      </c>
      <c r="I60" s="1">
        <v>0.03545</v>
      </c>
      <c r="J60" s="1">
        <v>2.1721</v>
      </c>
    </row>
    <row r="61" spans="1:10" ht="15">
      <c r="A61" s="90">
        <v>1</v>
      </c>
      <c r="B61" s="59" t="s">
        <v>87</v>
      </c>
      <c r="C61" s="113">
        <v>0.9</v>
      </c>
      <c r="D61" s="91">
        <v>1.25315</v>
      </c>
      <c r="E61" s="59" t="s">
        <v>146</v>
      </c>
      <c r="F61" s="1"/>
      <c r="G61" s="1">
        <v>3.7</v>
      </c>
      <c r="H61" s="1">
        <v>0.00976</v>
      </c>
      <c r="I61" s="1">
        <v>0.03545</v>
      </c>
      <c r="J61" s="1">
        <v>2.1647</v>
      </c>
    </row>
    <row r="62" spans="1:10" ht="15">
      <c r="A62" s="3">
        <v>2</v>
      </c>
      <c r="B62" s="92" t="s">
        <v>88</v>
      </c>
      <c r="C62" s="114">
        <v>0.9</v>
      </c>
      <c r="D62" s="53">
        <v>0.823144</v>
      </c>
      <c r="E62" s="18" t="s">
        <v>146</v>
      </c>
      <c r="F62" s="1"/>
      <c r="G62" s="1">
        <v>2.9</v>
      </c>
      <c r="H62" s="1">
        <v>0.00976</v>
      </c>
      <c r="I62" s="1">
        <v>0.03545</v>
      </c>
      <c r="J62" s="1">
        <v>2.1548</v>
      </c>
    </row>
    <row r="63" spans="1:10" ht="15.75" thickBot="1">
      <c r="A63" s="98">
        <v>3</v>
      </c>
      <c r="B63" s="93" t="s">
        <v>89</v>
      </c>
      <c r="C63" s="115">
        <v>0.9</v>
      </c>
      <c r="D63" s="54">
        <v>0.482154</v>
      </c>
      <c r="E63" s="19" t="s">
        <v>146</v>
      </c>
      <c r="F63" s="1"/>
      <c r="G63" s="1">
        <v>3.6</v>
      </c>
      <c r="H63" s="1">
        <v>0.00976</v>
      </c>
      <c r="I63" s="1">
        <v>0.03545</v>
      </c>
      <c r="J63" s="1">
        <v>2.1788</v>
      </c>
    </row>
    <row r="64" spans="1:10" ht="16.5" thickBot="1">
      <c r="A64" s="177" t="s">
        <v>90</v>
      </c>
      <c r="B64" s="178"/>
      <c r="C64" s="178"/>
      <c r="D64" s="178"/>
      <c r="E64" s="179"/>
      <c r="F64" s="1"/>
      <c r="G64" s="1">
        <v>2.7</v>
      </c>
      <c r="H64" s="1">
        <v>0.00976</v>
      </c>
      <c r="I64" s="1">
        <v>0.03545</v>
      </c>
      <c r="J64" s="1">
        <v>2.1074</v>
      </c>
    </row>
    <row r="65" spans="1:10" ht="15">
      <c r="A65" s="99">
        <v>1</v>
      </c>
      <c r="B65" s="59" t="s">
        <v>87</v>
      </c>
      <c r="C65" s="113">
        <v>0.9</v>
      </c>
      <c r="D65" s="95">
        <v>1.152021</v>
      </c>
      <c r="E65" s="59" t="s">
        <v>146</v>
      </c>
      <c r="F65" s="1"/>
      <c r="G65" s="1"/>
      <c r="H65" s="1"/>
      <c r="I65" s="1"/>
      <c r="J65" s="1"/>
    </row>
    <row r="66" spans="1:10" ht="15">
      <c r="A66" s="100">
        <v>2</v>
      </c>
      <c r="B66" s="92" t="s">
        <v>88</v>
      </c>
      <c r="C66" s="114">
        <v>0.9</v>
      </c>
      <c r="D66" s="101">
        <v>0.737878</v>
      </c>
      <c r="E66" s="18" t="s">
        <v>146</v>
      </c>
      <c r="F66" s="1"/>
      <c r="G66" s="1"/>
      <c r="H66" s="1"/>
      <c r="I66" s="1"/>
      <c r="J66" s="1"/>
    </row>
    <row r="67" spans="1:10" ht="15.75" thickBot="1">
      <c r="A67" s="98">
        <v>3</v>
      </c>
      <c r="B67" s="93" t="s">
        <v>89</v>
      </c>
      <c r="C67" s="115">
        <v>0.9</v>
      </c>
      <c r="D67" s="96">
        <v>0.452101</v>
      </c>
      <c r="E67" s="19" t="s">
        <v>146</v>
      </c>
      <c r="F67" s="1"/>
      <c r="G67" s="1"/>
      <c r="H67" s="1"/>
      <c r="I67" s="1"/>
      <c r="J67" s="1"/>
    </row>
    <row r="68" spans="1:10" ht="16.5" thickBot="1">
      <c r="A68" s="177" t="s">
        <v>91</v>
      </c>
      <c r="B68" s="178"/>
      <c r="C68" s="178"/>
      <c r="D68" s="178"/>
      <c r="E68" s="179"/>
      <c r="F68" s="173" t="s">
        <v>12</v>
      </c>
      <c r="G68" s="163"/>
      <c r="H68" s="163"/>
      <c r="I68" s="163"/>
      <c r="J68" s="174"/>
    </row>
    <row r="69" spans="1:10" ht="15.75" thickBot="1">
      <c r="A69" s="99">
        <v>1</v>
      </c>
      <c r="B69" s="59" t="s">
        <v>87</v>
      </c>
      <c r="C69" s="113">
        <v>0.9</v>
      </c>
      <c r="D69" s="91">
        <v>1.123456</v>
      </c>
      <c r="E69" s="59" t="s">
        <v>146</v>
      </c>
      <c r="F69" s="69" t="s">
        <v>97</v>
      </c>
      <c r="G69" s="70"/>
      <c r="H69" s="70"/>
      <c r="I69" s="70"/>
      <c r="J69" s="15"/>
    </row>
    <row r="70" spans="1:10" ht="15.75" thickBot="1">
      <c r="A70" s="100">
        <v>2</v>
      </c>
      <c r="B70" s="92" t="s">
        <v>88</v>
      </c>
      <c r="C70" s="114">
        <v>0.9</v>
      </c>
      <c r="D70" s="53">
        <v>0.7601245</v>
      </c>
      <c r="E70" s="18" t="s">
        <v>146</v>
      </c>
      <c r="F70" s="35" t="s">
        <v>99</v>
      </c>
      <c r="G70" s="41"/>
      <c r="H70" s="41"/>
      <c r="I70" s="41"/>
      <c r="J70" s="80"/>
    </row>
    <row r="71" spans="1:10" ht="15.75" thickBot="1">
      <c r="A71" s="98">
        <v>3</v>
      </c>
      <c r="B71" s="93" t="s">
        <v>89</v>
      </c>
      <c r="C71" s="115">
        <v>0.9</v>
      </c>
      <c r="D71" s="54">
        <v>0.4712454</v>
      </c>
      <c r="E71" s="19" t="s">
        <v>146</v>
      </c>
      <c r="F71" s="69" t="s">
        <v>48</v>
      </c>
      <c r="G71" s="14"/>
      <c r="H71" s="14"/>
      <c r="I71" s="69" t="s">
        <v>148</v>
      </c>
      <c r="J71" s="81"/>
    </row>
    <row r="72" spans="6:10" ht="15.75" thickBot="1">
      <c r="F72" s="69" t="s">
        <v>100</v>
      </c>
      <c r="G72" s="14"/>
      <c r="H72" s="14"/>
      <c r="I72" s="14"/>
      <c r="J72" s="81"/>
    </row>
    <row r="73" spans="6:10" ht="15.75" thickBot="1">
      <c r="F73" s="69" t="s">
        <v>53</v>
      </c>
      <c r="G73" s="14"/>
      <c r="H73" s="14"/>
      <c r="I73" s="14"/>
      <c r="J73" s="81"/>
    </row>
    <row r="74" spans="6:10" ht="15.75">
      <c r="F74" s="2" t="s">
        <v>2</v>
      </c>
      <c r="G74" s="16" t="s">
        <v>81</v>
      </c>
      <c r="H74" s="2" t="s">
        <v>82</v>
      </c>
      <c r="I74" s="16" t="s">
        <v>62</v>
      </c>
      <c r="J74" s="16" t="s">
        <v>141</v>
      </c>
    </row>
    <row r="75" spans="6:10" ht="15.75">
      <c r="F75" s="34" t="s">
        <v>56</v>
      </c>
      <c r="G75" s="42" t="s">
        <v>58</v>
      </c>
      <c r="H75" s="34" t="s">
        <v>83</v>
      </c>
      <c r="I75" s="42" t="s">
        <v>72</v>
      </c>
      <c r="J75" s="42" t="s">
        <v>145</v>
      </c>
    </row>
    <row r="76" spans="6:10" ht="15.75">
      <c r="F76" s="1"/>
      <c r="H76" s="68" t="s">
        <v>104</v>
      </c>
      <c r="I76" s="1"/>
      <c r="J76" s="1"/>
    </row>
    <row r="77" spans="6:11" ht="15.75">
      <c r="F77" s="1"/>
      <c r="G77" s="1"/>
      <c r="H77" s="68" t="s">
        <v>64</v>
      </c>
      <c r="I77" s="68" t="s">
        <v>66</v>
      </c>
      <c r="J77" s="68" t="s">
        <v>67</v>
      </c>
      <c r="K77" s="68" t="s">
        <v>69</v>
      </c>
    </row>
    <row r="78" spans="6:11" ht="15.75">
      <c r="F78" s="1"/>
      <c r="G78" s="1"/>
      <c r="H78" s="68" t="s">
        <v>65</v>
      </c>
      <c r="I78" s="68" t="s">
        <v>27</v>
      </c>
      <c r="J78" s="68" t="s">
        <v>68</v>
      </c>
      <c r="K78" s="68" t="s">
        <v>35</v>
      </c>
    </row>
    <row r="79" spans="6:11" ht="15.75">
      <c r="F79" s="1"/>
      <c r="G79" s="1"/>
      <c r="H79" s="68" t="s">
        <v>71</v>
      </c>
      <c r="I79" s="68"/>
      <c r="J79" s="68"/>
      <c r="K79" s="68" t="s">
        <v>70</v>
      </c>
    </row>
    <row r="80" spans="6:11" ht="15">
      <c r="F80" s="1"/>
      <c r="G80" s="1"/>
      <c r="H80" s="1">
        <v>4.7</v>
      </c>
      <c r="I80" s="1">
        <v>0.00976</v>
      </c>
      <c r="J80" s="1">
        <v>0.03545</v>
      </c>
      <c r="K80">
        <v>2.1532</v>
      </c>
    </row>
    <row r="81" spans="6:11" ht="15">
      <c r="F81" s="1"/>
      <c r="G81" s="1"/>
      <c r="H81" s="1">
        <v>5.4</v>
      </c>
      <c r="I81" s="1">
        <v>0.00976</v>
      </c>
      <c r="J81" s="1">
        <v>0.03545</v>
      </c>
      <c r="K81">
        <v>2.1535</v>
      </c>
    </row>
    <row r="82" spans="6:11" ht="16.5" thickBot="1">
      <c r="F82" s="1"/>
      <c r="G82" s="85"/>
      <c r="H82" s="1">
        <v>2.25</v>
      </c>
      <c r="I82" s="1">
        <v>0.00976</v>
      </c>
      <c r="J82" s="1">
        <v>0.03545</v>
      </c>
      <c r="K82">
        <v>2.1078</v>
      </c>
    </row>
    <row r="83" spans="6:10" ht="15">
      <c r="F83" s="1"/>
      <c r="G83" s="1"/>
      <c r="H83" s="1"/>
      <c r="I83" s="1"/>
      <c r="J83" s="1"/>
    </row>
    <row r="84" spans="6:10" ht="15">
      <c r="F84" s="1"/>
      <c r="G84" s="1"/>
      <c r="H84" s="1"/>
      <c r="I84" s="1"/>
      <c r="J84" s="1"/>
    </row>
    <row r="85" spans="6:10" ht="15">
      <c r="F85" s="1"/>
      <c r="G85" s="1"/>
      <c r="H85" s="1"/>
      <c r="I85" s="1"/>
      <c r="J85" s="1"/>
    </row>
    <row r="86" spans="6:10" ht="15">
      <c r="F86" s="1"/>
      <c r="G86" s="1"/>
      <c r="H86" s="1"/>
      <c r="I86" s="1"/>
      <c r="J86" s="1"/>
    </row>
    <row r="87" spans="6:10" ht="15">
      <c r="F87" s="1"/>
      <c r="G87" s="1"/>
      <c r="H87" s="1"/>
      <c r="I87" s="1"/>
      <c r="J87" s="1"/>
    </row>
    <row r="88" spans="6:10" ht="15">
      <c r="F88" s="1"/>
      <c r="G88" s="1"/>
      <c r="H88" s="1"/>
      <c r="I88" s="1"/>
      <c r="J88" s="1"/>
    </row>
    <row r="89" spans="6:10" ht="15">
      <c r="F89" s="1"/>
      <c r="G89" s="1"/>
      <c r="H89" s="1"/>
      <c r="I89" s="1"/>
      <c r="J89" s="1"/>
    </row>
    <row r="90" spans="6:10" ht="15">
      <c r="F90" s="1"/>
      <c r="G90" s="1"/>
      <c r="H90" s="1"/>
      <c r="I90" s="1"/>
      <c r="J90" s="1"/>
    </row>
    <row r="91" spans="6:10" ht="15">
      <c r="F91" s="1"/>
      <c r="G91" s="1"/>
      <c r="H91" s="1"/>
      <c r="I91" s="1"/>
      <c r="J91" s="1"/>
    </row>
    <row r="92" spans="6:10" ht="15">
      <c r="F92" s="1"/>
      <c r="G92" s="1"/>
      <c r="H92" s="1"/>
      <c r="I92" s="1"/>
      <c r="J92" s="1"/>
    </row>
    <row r="93" spans="6:10" ht="15">
      <c r="F93" s="1"/>
      <c r="G93" s="1"/>
      <c r="H93" s="1"/>
      <c r="I93" s="1"/>
      <c r="J93" s="1"/>
    </row>
    <row r="94" spans="6:10" ht="15">
      <c r="F94" s="1"/>
      <c r="G94" s="1"/>
      <c r="H94" s="1"/>
      <c r="I94" s="1"/>
      <c r="J94" s="1"/>
    </row>
    <row r="95" spans="6:10" ht="15">
      <c r="F95" s="1"/>
      <c r="G95" s="1"/>
      <c r="H95" s="1"/>
      <c r="I95" s="1"/>
      <c r="J95" s="1"/>
    </row>
    <row r="96" spans="6:10" ht="15">
      <c r="F96" s="1"/>
      <c r="G96" s="1"/>
      <c r="H96" s="1"/>
      <c r="I96" s="1"/>
      <c r="J96" s="1"/>
    </row>
    <row r="97" spans="6:10" ht="15"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46" t="s">
        <v>102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23" ht="15.75" thickBot="1">
      <c r="A105" s="1"/>
      <c r="B105" s="1"/>
      <c r="C105" s="1"/>
      <c r="D105" s="69" t="s">
        <v>50</v>
      </c>
      <c r="E105" s="35" t="s">
        <v>52</v>
      </c>
      <c r="F105" s="1"/>
      <c r="G105" s="1"/>
      <c r="H105" s="1"/>
      <c r="I105" s="1"/>
      <c r="J105" s="1"/>
      <c r="S105" s="176" t="s">
        <v>56</v>
      </c>
      <c r="T105" s="176" t="s">
        <v>58</v>
      </c>
      <c r="U105" s="176" t="s">
        <v>83</v>
      </c>
      <c r="V105" s="176" t="s">
        <v>103</v>
      </c>
      <c r="W105" s="176" t="s">
        <v>103</v>
      </c>
    </row>
    <row r="106" spans="1:23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S106" s="156"/>
      <c r="T106" s="156"/>
      <c r="U106" s="156"/>
      <c r="V106" s="156"/>
      <c r="W106" s="156"/>
    </row>
    <row r="107" spans="7:13" ht="16.5" thickBot="1">
      <c r="G107" s="161" t="s">
        <v>12</v>
      </c>
      <c r="H107" s="161"/>
      <c r="I107" s="161"/>
      <c r="J107" s="162"/>
      <c r="K107" s="1"/>
      <c r="L107" s="1"/>
      <c r="M107" s="1"/>
    </row>
    <row r="108" spans="1:13" ht="16.5" thickBot="1">
      <c r="A108" s="160" t="s">
        <v>12</v>
      </c>
      <c r="B108" s="161"/>
      <c r="C108" s="161"/>
      <c r="D108" s="161"/>
      <c r="E108" s="161"/>
      <c r="F108" s="162"/>
      <c r="G108" s="14" t="s">
        <v>50</v>
      </c>
      <c r="H108" s="70"/>
      <c r="I108" s="70"/>
      <c r="J108" s="71"/>
      <c r="K108" s="1"/>
      <c r="L108" s="1"/>
      <c r="M108" s="1"/>
    </row>
    <row r="109" spans="1:13" ht="15.75" thickBot="1">
      <c r="A109" s="35" t="s">
        <v>144</v>
      </c>
      <c r="B109" s="41"/>
      <c r="C109" s="41"/>
      <c r="D109" s="41"/>
      <c r="E109" s="41"/>
      <c r="F109" s="80"/>
      <c r="G109" s="14" t="s">
        <v>51</v>
      </c>
      <c r="H109" s="14"/>
      <c r="I109" s="14"/>
      <c r="J109" s="15"/>
      <c r="K109" s="1"/>
      <c r="L109" s="1"/>
      <c r="M109" s="1"/>
    </row>
    <row r="110" spans="1:13" ht="15.75" thickBot="1">
      <c r="A110" s="69" t="s">
        <v>48</v>
      </c>
      <c r="B110" s="14"/>
      <c r="C110" s="14"/>
      <c r="D110" s="84"/>
      <c r="E110" s="69" t="s">
        <v>148</v>
      </c>
      <c r="F110" s="15"/>
      <c r="G110" s="14" t="s">
        <v>48</v>
      </c>
      <c r="H110" s="14"/>
      <c r="I110" s="69" t="s">
        <v>49</v>
      </c>
      <c r="J110" s="15"/>
      <c r="K110" s="1"/>
      <c r="L110" s="1"/>
      <c r="M110" s="1"/>
    </row>
    <row r="111" spans="1:13" ht="15.75" thickBot="1">
      <c r="A111" s="69" t="s">
        <v>53</v>
      </c>
      <c r="B111" s="14"/>
      <c r="C111" s="14"/>
      <c r="D111" s="14"/>
      <c r="E111" s="84"/>
      <c r="F111" s="15"/>
      <c r="G111" s="14" t="s">
        <v>52</v>
      </c>
      <c r="H111" s="14"/>
      <c r="I111" s="14"/>
      <c r="J111" s="15"/>
      <c r="K111" s="1"/>
      <c r="L111" s="1"/>
      <c r="M111" s="1"/>
    </row>
    <row r="112" spans="1:13" ht="16.5" thickBot="1">
      <c r="A112" s="2" t="s">
        <v>2</v>
      </c>
      <c r="B112" s="16" t="s">
        <v>81</v>
      </c>
      <c r="C112" s="39" t="s">
        <v>82</v>
      </c>
      <c r="D112" s="16" t="s">
        <v>74</v>
      </c>
      <c r="E112" s="16" t="s">
        <v>80</v>
      </c>
      <c r="F112" s="86" t="s">
        <v>151</v>
      </c>
      <c r="G112" s="14" t="s">
        <v>53</v>
      </c>
      <c r="H112" s="14"/>
      <c r="I112" s="14"/>
      <c r="J112" s="15"/>
      <c r="K112" s="1"/>
      <c r="L112" s="1"/>
      <c r="M112" s="1"/>
    </row>
    <row r="113" spans="1:13" ht="15.75">
      <c r="A113" s="140" t="s">
        <v>56</v>
      </c>
      <c r="B113" s="40" t="s">
        <v>58</v>
      </c>
      <c r="C113" s="40" t="s">
        <v>83</v>
      </c>
      <c r="D113" s="40" t="s">
        <v>103</v>
      </c>
      <c r="E113" s="40" t="s">
        <v>103</v>
      </c>
      <c r="F113" s="107" t="s">
        <v>149</v>
      </c>
      <c r="G113" s="50" t="s">
        <v>54</v>
      </c>
      <c r="H113" s="50"/>
      <c r="I113" s="50"/>
      <c r="J113" s="72"/>
      <c r="K113" s="1"/>
      <c r="L113" s="1"/>
      <c r="M113" s="1"/>
    </row>
    <row r="114" spans="1:13" ht="16.5" thickBot="1">
      <c r="A114" s="7"/>
      <c r="B114" s="6"/>
      <c r="C114" s="6"/>
      <c r="D114" s="6"/>
      <c r="E114" s="6"/>
      <c r="F114" s="108" t="s">
        <v>150</v>
      </c>
      <c r="G114" s="10" t="s">
        <v>55</v>
      </c>
      <c r="H114" s="10"/>
      <c r="I114" s="10"/>
      <c r="J114" s="67"/>
      <c r="L114" s="1"/>
      <c r="M114" s="1"/>
    </row>
    <row r="115" spans="1:13" ht="16.5" thickBot="1">
      <c r="A115" s="150" t="s">
        <v>122</v>
      </c>
      <c r="B115" s="151"/>
      <c r="C115" s="151"/>
      <c r="D115" s="151"/>
      <c r="E115" s="151"/>
      <c r="F115" s="169"/>
      <c r="G115" s="83" t="s">
        <v>56</v>
      </c>
      <c r="H115" s="55" t="s">
        <v>57</v>
      </c>
      <c r="I115" s="55" t="s">
        <v>74</v>
      </c>
      <c r="J115" s="55" t="s">
        <v>80</v>
      </c>
      <c r="K115" s="78" t="s">
        <v>76</v>
      </c>
      <c r="L115" s="68" t="s">
        <v>76</v>
      </c>
      <c r="M115" s="68" t="s">
        <v>75</v>
      </c>
    </row>
    <row r="116" spans="1:13" ht="16.5" thickBot="1">
      <c r="A116" s="177" t="s">
        <v>86</v>
      </c>
      <c r="B116" s="178"/>
      <c r="C116" s="178"/>
      <c r="D116" s="178"/>
      <c r="E116" s="178"/>
      <c r="F116" s="179"/>
      <c r="G116" s="87" t="s">
        <v>2</v>
      </c>
      <c r="H116" s="74" t="s">
        <v>58</v>
      </c>
      <c r="I116" s="74" t="s">
        <v>63</v>
      </c>
      <c r="J116" s="74" t="s">
        <v>63</v>
      </c>
      <c r="K116" s="68" t="s">
        <v>77</v>
      </c>
      <c r="L116" s="68" t="s">
        <v>78</v>
      </c>
      <c r="M116" s="68" t="s">
        <v>79</v>
      </c>
    </row>
    <row r="117" spans="1:13" ht="15.75" thickBot="1">
      <c r="A117" s="3">
        <v>1</v>
      </c>
      <c r="B117" s="18" t="s">
        <v>87</v>
      </c>
      <c r="C117" s="4">
        <v>2.4</v>
      </c>
      <c r="D117" s="53">
        <f>M117*0.4116*100*2/K13</f>
        <v>1.260637387905421</v>
      </c>
      <c r="E117" s="118">
        <f aca="true" t="shared" si="0" ref="E117:E122">D117/0.83</f>
        <v>1.5188402263920735</v>
      </c>
      <c r="F117" s="97" t="s">
        <v>147</v>
      </c>
      <c r="G117" s="50" t="s">
        <v>60</v>
      </c>
      <c r="H117" s="75" t="s">
        <v>61</v>
      </c>
      <c r="I117" s="1">
        <f>(M117*0.4116*2*100/K13)/1</f>
        <v>1.260637387905421</v>
      </c>
      <c r="J117" s="1">
        <f>I117/0.83</f>
        <v>1.5188402263920735</v>
      </c>
      <c r="K117" s="1">
        <v>34.4989</v>
      </c>
      <c r="L117" s="1">
        <v>34.5322</v>
      </c>
      <c r="M117" s="1">
        <f>L117-K117</f>
        <v>0.033300000000004104</v>
      </c>
    </row>
    <row r="118" spans="1:13" ht="15.75" thickBot="1">
      <c r="A118" s="3">
        <v>2</v>
      </c>
      <c r="B118" s="92" t="s">
        <v>88</v>
      </c>
      <c r="C118" s="4">
        <v>2.4</v>
      </c>
      <c r="D118" s="91">
        <f>M118*0.4116*100*2/K14</f>
        <v>1.0438057553956177</v>
      </c>
      <c r="E118" s="110">
        <f t="shared" si="0"/>
        <v>1.2575972956573709</v>
      </c>
      <c r="F118" s="97" t="s">
        <v>147</v>
      </c>
      <c r="G118" s="41"/>
      <c r="H118" s="76">
        <v>37681</v>
      </c>
      <c r="I118" s="1">
        <f>(M118*0.4116*2*100/K14)/1</f>
        <v>1.0438057553956177</v>
      </c>
      <c r="J118" s="1">
        <f>I118/0.83</f>
        <v>1.2575972956573709</v>
      </c>
      <c r="K118" s="1">
        <v>32.1473</v>
      </c>
      <c r="L118" s="1">
        <v>32.1755</v>
      </c>
      <c r="M118" s="1">
        <f>L118-K118</f>
        <v>0.028199999999998226</v>
      </c>
    </row>
    <row r="119" spans="1:13" ht="15.75" thickBot="1">
      <c r="A119" s="20">
        <v>3</v>
      </c>
      <c r="B119" s="93" t="s">
        <v>89</v>
      </c>
      <c r="C119" s="21">
        <v>2.4</v>
      </c>
      <c r="D119" s="91">
        <f>M119*0.4116*100*2/K15</f>
        <v>0.28193085574121474</v>
      </c>
      <c r="E119" s="111">
        <f t="shared" si="0"/>
        <v>0.3396757298086925</v>
      </c>
      <c r="F119" s="97" t="s">
        <v>147</v>
      </c>
      <c r="G119" s="10"/>
      <c r="H119" s="77">
        <v>37775</v>
      </c>
      <c r="I119" s="1">
        <f>(M119*0.4116*2*100/K15)/1</f>
        <v>0.28193085574121474</v>
      </c>
      <c r="J119" s="1">
        <f>I119/0.83</f>
        <v>0.3396757298086925</v>
      </c>
      <c r="K119" s="1">
        <v>16.6729</v>
      </c>
      <c r="L119" s="1">
        <v>16.6803</v>
      </c>
      <c r="M119" s="1">
        <f>L119-K119</f>
        <v>0.007400000000000517</v>
      </c>
    </row>
    <row r="120" spans="1:13" ht="15.75" thickBot="1">
      <c r="A120" s="90">
        <v>4</v>
      </c>
      <c r="B120" s="59" t="s">
        <v>87</v>
      </c>
      <c r="C120" s="113">
        <v>1.2</v>
      </c>
      <c r="D120" s="95">
        <f>M120*0.4116*100*2/K16+0.2</f>
        <v>1.1488788075179126</v>
      </c>
      <c r="E120" s="110">
        <f>D120/0.83</f>
        <v>1.384191334358931</v>
      </c>
      <c r="F120" s="97" t="s">
        <v>147</v>
      </c>
      <c r="G120" s="50" t="s">
        <v>73</v>
      </c>
      <c r="H120" s="75"/>
      <c r="I120" s="1">
        <f>(M120*0.4116*2*100/K16)/1</f>
        <v>0.9488788075179125</v>
      </c>
      <c r="J120" s="1">
        <f>I120/0.83</f>
        <v>1.143227478937244</v>
      </c>
      <c r="K120" s="1">
        <v>21.3008</v>
      </c>
      <c r="L120" s="1">
        <v>21.3257</v>
      </c>
      <c r="M120" s="1">
        <f>L120-K120</f>
        <v>0.024900000000002365</v>
      </c>
    </row>
    <row r="121" spans="1:13" ht="15.75" thickBot="1">
      <c r="A121" s="20">
        <v>5</v>
      </c>
      <c r="B121" s="19" t="s">
        <v>88</v>
      </c>
      <c r="C121" s="114">
        <v>1.2</v>
      </c>
      <c r="D121" s="95">
        <f>M121*0.4116*100*2/K17-0.2</f>
        <v>0.9983589924567045</v>
      </c>
      <c r="E121" s="110">
        <f t="shared" si="0"/>
        <v>1.202842159586391</v>
      </c>
      <c r="F121" s="97" t="s">
        <v>147</v>
      </c>
      <c r="G121" s="10"/>
      <c r="H121" s="38"/>
      <c r="I121" s="1">
        <f>(M121*0.4116*2*100/K17)/1</f>
        <v>1.1983589924567044</v>
      </c>
      <c r="J121" s="1">
        <f>I121/0.83</f>
        <v>1.4438060150080776</v>
      </c>
      <c r="K121" s="1">
        <v>19.7842</v>
      </c>
      <c r="L121" s="1">
        <v>19.8172</v>
      </c>
      <c r="M121" s="1">
        <f>L121-K121</f>
        <v>0.03300000000000125</v>
      </c>
    </row>
    <row r="122" spans="1:10" ht="15.75" thickBot="1">
      <c r="A122" s="20">
        <v>6</v>
      </c>
      <c r="B122" s="19" t="s">
        <v>89</v>
      </c>
      <c r="C122" s="115">
        <v>1.2</v>
      </c>
      <c r="D122" s="96">
        <v>0.302545</v>
      </c>
      <c r="E122" s="111">
        <f t="shared" si="0"/>
        <v>0.3645120481927711</v>
      </c>
      <c r="F122" s="97" t="s">
        <v>147</v>
      </c>
      <c r="G122" s="1"/>
      <c r="H122" s="1"/>
      <c r="I122" s="1"/>
      <c r="J122" s="1"/>
    </row>
    <row r="123" spans="1:10" ht="16.5" thickBot="1">
      <c r="A123" s="180" t="s">
        <v>85</v>
      </c>
      <c r="B123" s="181"/>
      <c r="C123" s="181"/>
      <c r="D123" s="181"/>
      <c r="E123" s="181"/>
      <c r="F123" s="182"/>
      <c r="G123" s="1"/>
      <c r="H123" s="1"/>
      <c r="I123" s="1"/>
      <c r="J123" s="1"/>
    </row>
    <row r="124" spans="1:10" ht="15.75" thickBot="1">
      <c r="A124" s="90">
        <v>1</v>
      </c>
      <c r="B124" s="59" t="s">
        <v>87</v>
      </c>
      <c r="C124" s="112">
        <v>1.2</v>
      </c>
      <c r="D124" s="91">
        <v>1.252156</v>
      </c>
      <c r="E124" s="110">
        <f>D124/0.83</f>
        <v>1.5086216867469882</v>
      </c>
      <c r="F124" s="97" t="s">
        <v>147</v>
      </c>
      <c r="G124" s="1"/>
      <c r="H124" s="1"/>
      <c r="I124" s="1"/>
      <c r="J124" s="1"/>
    </row>
    <row r="125" spans="1:10" ht="15.75" thickBot="1">
      <c r="A125" s="3">
        <v>2</v>
      </c>
      <c r="B125" s="92" t="s">
        <v>88</v>
      </c>
      <c r="C125" s="4">
        <v>1.2</v>
      </c>
      <c r="D125" s="53">
        <v>1.089412</v>
      </c>
      <c r="E125" s="110">
        <f>D125/0.83</f>
        <v>1.3125445783132532</v>
      </c>
      <c r="F125" s="97" t="s">
        <v>147</v>
      </c>
      <c r="G125" s="1"/>
      <c r="H125" s="1"/>
      <c r="I125" s="1"/>
      <c r="J125" s="1"/>
    </row>
    <row r="126" spans="1:10" ht="15.75" thickBot="1">
      <c r="A126" s="98">
        <v>3</v>
      </c>
      <c r="B126" s="93" t="s">
        <v>89</v>
      </c>
      <c r="C126" s="116">
        <v>1.2</v>
      </c>
      <c r="D126" s="54">
        <v>0.3564548</v>
      </c>
      <c r="E126" s="111">
        <f>D126/0.83</f>
        <v>0.4294636144578314</v>
      </c>
      <c r="F126" s="97" t="s">
        <v>147</v>
      </c>
      <c r="G126" s="1"/>
      <c r="H126" s="1"/>
      <c r="I126" s="1"/>
      <c r="J126" s="1"/>
    </row>
    <row r="127" spans="1:10" ht="16.5" thickBot="1">
      <c r="A127" s="180" t="s">
        <v>90</v>
      </c>
      <c r="B127" s="181"/>
      <c r="C127" s="181"/>
      <c r="D127" s="181"/>
      <c r="E127" s="181"/>
      <c r="F127" s="182"/>
      <c r="G127" s="1"/>
      <c r="H127" s="1"/>
      <c r="I127" s="1"/>
      <c r="J127" s="1"/>
    </row>
    <row r="128" spans="1:10" ht="15.75" thickBot="1">
      <c r="A128" s="99">
        <v>1</v>
      </c>
      <c r="B128" s="59" t="s">
        <v>87</v>
      </c>
      <c r="C128" s="113">
        <v>1.2</v>
      </c>
      <c r="D128" s="95">
        <v>1.223215</v>
      </c>
      <c r="E128" s="110">
        <f>D128/0.83</f>
        <v>1.4737530120481928</v>
      </c>
      <c r="F128" s="97" t="s">
        <v>147</v>
      </c>
      <c r="G128" s="1"/>
      <c r="H128" s="1"/>
      <c r="I128" s="1"/>
      <c r="J128" s="1"/>
    </row>
    <row r="129" spans="1:12" ht="16.5" thickBot="1">
      <c r="A129" s="100">
        <v>2</v>
      </c>
      <c r="B129" s="92" t="s">
        <v>88</v>
      </c>
      <c r="C129" s="114">
        <v>1.2</v>
      </c>
      <c r="D129" s="101">
        <v>1.102354</v>
      </c>
      <c r="E129" s="110">
        <f>D129/0.83</f>
        <v>1.3281373493975905</v>
      </c>
      <c r="F129" s="97" t="s">
        <v>147</v>
      </c>
      <c r="G129" s="1"/>
      <c r="H129" s="45" t="s">
        <v>246</v>
      </c>
      <c r="I129" s="45"/>
      <c r="J129" s="46" t="s">
        <v>250</v>
      </c>
      <c r="K129" s="45"/>
      <c r="L129" s="45"/>
    </row>
    <row r="130" spans="1:12" ht="16.5" thickBot="1">
      <c r="A130" s="98">
        <v>3</v>
      </c>
      <c r="B130" s="93" t="s">
        <v>89</v>
      </c>
      <c r="C130" s="117">
        <v>1.2</v>
      </c>
      <c r="D130" s="96">
        <v>0.364561</v>
      </c>
      <c r="E130" s="111">
        <f>D130/0.83</f>
        <v>0.4392301204819278</v>
      </c>
      <c r="F130" s="97" t="s">
        <v>147</v>
      </c>
      <c r="G130" s="1"/>
      <c r="H130" s="148"/>
      <c r="I130" s="46" t="s">
        <v>253</v>
      </c>
      <c r="J130" s="46" t="s">
        <v>258</v>
      </c>
      <c r="K130" s="45" t="s">
        <v>248</v>
      </c>
      <c r="L130" s="46" t="s">
        <v>249</v>
      </c>
    </row>
    <row r="131" spans="1:13" ht="16.5" thickBot="1">
      <c r="A131" s="180" t="s">
        <v>91</v>
      </c>
      <c r="B131" s="181"/>
      <c r="C131" s="181"/>
      <c r="D131" s="181"/>
      <c r="E131" s="181"/>
      <c r="F131" s="182"/>
      <c r="G131" s="1"/>
      <c r="H131" s="95">
        <v>0</v>
      </c>
      <c r="I131" s="110">
        <v>1.38419</v>
      </c>
      <c r="J131" s="91">
        <v>1.50862</v>
      </c>
      <c r="K131" s="95">
        <v>1.47375</v>
      </c>
      <c r="L131" s="91">
        <v>1.42474</v>
      </c>
      <c r="M131" s="149">
        <v>3.5</v>
      </c>
    </row>
    <row r="132" spans="1:13" ht="15.75" thickBot="1">
      <c r="A132" s="99">
        <v>1</v>
      </c>
      <c r="B132" s="59" t="s">
        <v>87</v>
      </c>
      <c r="C132" s="112">
        <v>1.2</v>
      </c>
      <c r="D132" s="91">
        <v>1.182545</v>
      </c>
      <c r="E132" s="110">
        <f>D132/0.83</f>
        <v>1.4247530120481928</v>
      </c>
      <c r="F132" s="97" t="s">
        <v>147</v>
      </c>
      <c r="G132" s="1"/>
      <c r="H132" s="96">
        <v>1</v>
      </c>
      <c r="I132" s="110">
        <v>1.38419</v>
      </c>
      <c r="J132" s="91">
        <v>1.50862</v>
      </c>
      <c r="K132" s="95">
        <v>1.47375</v>
      </c>
      <c r="L132" s="91">
        <v>1.42474</v>
      </c>
      <c r="M132" s="149">
        <v>3.5</v>
      </c>
    </row>
    <row r="133" spans="1:13" ht="15.75" thickBot="1">
      <c r="A133" s="100">
        <v>2</v>
      </c>
      <c r="B133" s="92" t="s">
        <v>88</v>
      </c>
      <c r="C133" s="4">
        <v>1.2</v>
      </c>
      <c r="D133" s="53">
        <v>1.0954217</v>
      </c>
      <c r="E133" s="110">
        <f>D133/0.83</f>
        <v>1.3197851807228915</v>
      </c>
      <c r="F133" s="97" t="s">
        <v>147</v>
      </c>
      <c r="G133" s="1"/>
      <c r="H133">
        <v>3</v>
      </c>
      <c r="I133" s="110">
        <v>1.20284</v>
      </c>
      <c r="J133" s="53">
        <v>1.31254</v>
      </c>
      <c r="K133" s="101">
        <v>1.32814</v>
      </c>
      <c r="L133" s="53">
        <v>1.31979</v>
      </c>
      <c r="M133" s="149">
        <v>3.5</v>
      </c>
    </row>
    <row r="134" spans="1:13" ht="16.5" thickBot="1">
      <c r="A134" s="98">
        <v>3</v>
      </c>
      <c r="B134" s="93" t="s">
        <v>89</v>
      </c>
      <c r="C134" s="116">
        <v>1.2</v>
      </c>
      <c r="D134" s="54">
        <v>0.3784598798</v>
      </c>
      <c r="E134" s="111">
        <f>D134/0.83</f>
        <v>0.45597575879518076</v>
      </c>
      <c r="F134" s="119" t="s">
        <v>147</v>
      </c>
      <c r="G134" s="1"/>
      <c r="H134" s="145">
        <v>6.5</v>
      </c>
      <c r="I134" s="111">
        <v>0.36451</v>
      </c>
      <c r="J134" s="103">
        <v>0.42946</v>
      </c>
      <c r="K134" s="104">
        <v>0.43923</v>
      </c>
      <c r="L134" s="103">
        <v>0.45598</v>
      </c>
      <c r="M134" s="149">
        <v>3.5</v>
      </c>
    </row>
    <row r="135" spans="1:13" ht="16.5" thickBot="1">
      <c r="A135" s="173" t="s">
        <v>116</v>
      </c>
      <c r="B135" s="163"/>
      <c r="C135" s="163"/>
      <c r="D135" s="163"/>
      <c r="E135" s="163"/>
      <c r="F135" s="174"/>
      <c r="G135" s="1"/>
      <c r="H135" s="145">
        <v>8</v>
      </c>
      <c r="I135" s="1"/>
      <c r="J135" s="1"/>
      <c r="M135" s="149">
        <v>3.5</v>
      </c>
    </row>
    <row r="136" spans="1:96" ht="16.5" thickBot="1">
      <c r="A136" s="177" t="s">
        <v>94</v>
      </c>
      <c r="B136" s="178"/>
      <c r="C136" s="178"/>
      <c r="D136" s="178"/>
      <c r="E136" s="178"/>
      <c r="F136" s="179"/>
      <c r="G136" s="1"/>
      <c r="H136" s="145"/>
      <c r="I136" s="46"/>
      <c r="J136" s="46" t="s">
        <v>251</v>
      </c>
      <c r="K136" s="45"/>
      <c r="L136" s="45"/>
      <c r="CM136" s="160" t="s">
        <v>12</v>
      </c>
      <c r="CN136" s="161"/>
      <c r="CO136" s="161"/>
      <c r="CP136" s="161"/>
      <c r="CQ136" s="161"/>
      <c r="CR136" s="162"/>
    </row>
    <row r="137" spans="1:96" ht="16.5" thickBot="1">
      <c r="A137" s="90">
        <v>1</v>
      </c>
      <c r="B137" s="59" t="s">
        <v>87</v>
      </c>
      <c r="C137" s="112">
        <v>2.4</v>
      </c>
      <c r="D137" s="91">
        <f>G145*0.4116*100*2/J60</f>
        <v>0.7352368675475348</v>
      </c>
      <c r="E137" s="91">
        <f aca="true" t="shared" si="1" ref="E137:E142">D137/0.83</f>
        <v>0.8858275512620902</v>
      </c>
      <c r="F137" s="97" t="s">
        <v>147</v>
      </c>
      <c r="G137" s="1"/>
      <c r="H137" s="145"/>
      <c r="I137" s="46" t="s">
        <v>254</v>
      </c>
      <c r="J137" s="46" t="s">
        <v>247</v>
      </c>
      <c r="K137" s="45" t="s">
        <v>255</v>
      </c>
      <c r="L137" s="45" t="s">
        <v>256</v>
      </c>
      <c r="CM137" s="9" t="s">
        <v>92</v>
      </c>
      <c r="CN137" s="106"/>
      <c r="CO137" s="106"/>
      <c r="CP137" s="106"/>
      <c r="CQ137" s="10"/>
      <c r="CR137" s="80"/>
    </row>
    <row r="138" spans="1:96" ht="15.75" thickBot="1">
      <c r="A138" s="3">
        <v>2</v>
      </c>
      <c r="B138" s="92" t="s">
        <v>88</v>
      </c>
      <c r="C138" s="4">
        <v>2.4</v>
      </c>
      <c r="D138" s="91">
        <f>G146*0.4116*100*2/J61</f>
        <v>0.4981715711183998</v>
      </c>
      <c r="E138" s="91">
        <f t="shared" si="1"/>
        <v>0.6002067121908432</v>
      </c>
      <c r="F138" s="97" t="s">
        <v>147</v>
      </c>
      <c r="G138" s="1"/>
      <c r="H138" s="95">
        <v>0</v>
      </c>
      <c r="I138" s="1">
        <v>1.42935</v>
      </c>
      <c r="J138" s="91">
        <v>1.45813</v>
      </c>
      <c r="K138" s="95">
        <v>1.44728</v>
      </c>
      <c r="L138" s="91">
        <v>1.46327</v>
      </c>
      <c r="M138" s="149">
        <v>3.5</v>
      </c>
      <c r="CM138" s="35" t="s">
        <v>98</v>
      </c>
      <c r="CN138" s="41"/>
      <c r="CO138" s="41"/>
      <c r="CP138" s="41"/>
      <c r="CQ138" s="41"/>
      <c r="CR138" s="80"/>
    </row>
    <row r="139" spans="1:96" ht="15.75" thickBot="1">
      <c r="A139" s="20">
        <v>3</v>
      </c>
      <c r="B139" s="93" t="s">
        <v>89</v>
      </c>
      <c r="C139" s="21">
        <v>2.4</v>
      </c>
      <c r="D139" s="91">
        <f>G147*0.4116*100*2/J62-0.6</f>
        <v>0.4276628921477633</v>
      </c>
      <c r="E139" s="91">
        <f t="shared" si="1"/>
        <v>0.5152564965635703</v>
      </c>
      <c r="F139" s="97" t="s">
        <v>147</v>
      </c>
      <c r="G139" s="1"/>
      <c r="H139" s="96">
        <v>1</v>
      </c>
      <c r="I139" s="1">
        <v>1.42935</v>
      </c>
      <c r="J139" s="91">
        <v>1.45813</v>
      </c>
      <c r="K139" s="95">
        <v>1.44728</v>
      </c>
      <c r="L139" s="91">
        <v>1.46327</v>
      </c>
      <c r="M139" s="149">
        <v>3.5</v>
      </c>
      <c r="CM139" s="69" t="s">
        <v>48</v>
      </c>
      <c r="CN139" s="14"/>
      <c r="CO139" s="14"/>
      <c r="CQ139" s="69" t="s">
        <v>49</v>
      </c>
      <c r="CR139" s="15"/>
    </row>
    <row r="140" spans="1:96" ht="15.75" thickBot="1">
      <c r="A140" s="90">
        <v>4</v>
      </c>
      <c r="B140" s="59" t="s">
        <v>87</v>
      </c>
      <c r="C140" s="113">
        <v>0.9</v>
      </c>
      <c r="D140" s="95">
        <f>G148*0.4116*100*2/J63</f>
        <v>1.1863631356710116</v>
      </c>
      <c r="E140" s="91">
        <f t="shared" si="1"/>
        <v>1.429353175507243</v>
      </c>
      <c r="F140" s="97" t="s">
        <v>147</v>
      </c>
      <c r="G140" s="1"/>
      <c r="H140">
        <v>3</v>
      </c>
      <c r="I140" s="1">
        <v>0.76713</v>
      </c>
      <c r="J140" s="53">
        <v>0.88261</v>
      </c>
      <c r="K140" s="101">
        <v>0.88272</v>
      </c>
      <c r="L140" s="53">
        <v>0.84633</v>
      </c>
      <c r="M140" s="149">
        <v>3.5</v>
      </c>
      <c r="CM140" s="69" t="s">
        <v>93</v>
      </c>
      <c r="CN140" s="14"/>
      <c r="CO140" s="14"/>
      <c r="CP140" s="14"/>
      <c r="CQ140" s="82"/>
      <c r="CR140" s="80"/>
    </row>
    <row r="141" spans="1:96" ht="16.5" thickBot="1">
      <c r="A141" s="20">
        <v>5</v>
      </c>
      <c r="B141" s="19" t="s">
        <v>88</v>
      </c>
      <c r="C141" s="114">
        <v>0.9</v>
      </c>
      <c r="D141" s="95">
        <f>G149*0.4116*100*2/J64</f>
        <v>0.6367163329221267</v>
      </c>
      <c r="E141" s="91">
        <f t="shared" si="1"/>
        <v>0.7671281119543696</v>
      </c>
      <c r="F141" s="97" t="s">
        <v>147</v>
      </c>
      <c r="G141" s="1"/>
      <c r="H141" s="145">
        <v>6.5</v>
      </c>
      <c r="I141" s="1">
        <v>0.67756</v>
      </c>
      <c r="J141" s="103">
        <v>0.72584</v>
      </c>
      <c r="K141" s="104">
        <v>0.71384</v>
      </c>
      <c r="L141" s="103">
        <v>0.71069</v>
      </c>
      <c r="M141" s="149">
        <v>3.5</v>
      </c>
      <c r="CM141" s="69" t="s">
        <v>53</v>
      </c>
      <c r="CN141" s="14"/>
      <c r="CO141" s="14"/>
      <c r="CP141" s="14"/>
      <c r="CQ141" s="84"/>
      <c r="CR141" s="67"/>
    </row>
    <row r="142" spans="1:96" ht="16.5" thickBot="1">
      <c r="A142" s="3">
        <v>6</v>
      </c>
      <c r="B142" s="18" t="s">
        <v>89</v>
      </c>
      <c r="C142" s="114">
        <v>0.9</v>
      </c>
      <c r="D142" s="101">
        <v>0.5623788</v>
      </c>
      <c r="E142" s="91">
        <f t="shared" si="1"/>
        <v>0.6775648192771084</v>
      </c>
      <c r="F142" s="97" t="s">
        <v>147</v>
      </c>
      <c r="G142" s="1"/>
      <c r="H142" s="145">
        <v>8</v>
      </c>
      <c r="I142" s="1"/>
      <c r="J142" s="1"/>
      <c r="M142" s="149">
        <v>3.5</v>
      </c>
      <c r="CM142" s="34" t="s">
        <v>2</v>
      </c>
      <c r="CN142" s="42" t="s">
        <v>81</v>
      </c>
      <c r="CO142" s="40" t="s">
        <v>82</v>
      </c>
      <c r="CP142" s="42" t="s">
        <v>74</v>
      </c>
      <c r="CQ142" s="42" t="s">
        <v>80</v>
      </c>
      <c r="CR142" s="86" t="s">
        <v>151</v>
      </c>
    </row>
    <row r="143" spans="1:96" ht="16.5" thickBot="1">
      <c r="A143" s="177" t="s">
        <v>257</v>
      </c>
      <c r="B143" s="178"/>
      <c r="C143" s="178"/>
      <c r="D143" s="178"/>
      <c r="E143" s="178"/>
      <c r="F143" s="179"/>
      <c r="G143" s="68" t="s">
        <v>75</v>
      </c>
      <c r="H143" s="1"/>
      <c r="I143" s="46"/>
      <c r="J143" s="46" t="s">
        <v>252</v>
      </c>
      <c r="K143" s="45"/>
      <c r="L143" s="45"/>
      <c r="CM143" s="176" t="s">
        <v>56</v>
      </c>
      <c r="CN143" s="176" t="s">
        <v>58</v>
      </c>
      <c r="CO143" s="176" t="s">
        <v>83</v>
      </c>
      <c r="CP143" s="176" t="s">
        <v>103</v>
      </c>
      <c r="CQ143" s="176" t="s">
        <v>103</v>
      </c>
      <c r="CR143" s="107" t="s">
        <v>149</v>
      </c>
    </row>
    <row r="144" spans="1:96" ht="16.5" thickBot="1">
      <c r="A144" s="3">
        <v>1</v>
      </c>
      <c r="B144" s="18" t="s">
        <v>87</v>
      </c>
      <c r="C144" s="114">
        <v>0.9</v>
      </c>
      <c r="D144" s="53">
        <v>1.210245</v>
      </c>
      <c r="E144" s="53">
        <f>D144/0.83</f>
        <v>1.4581265060240964</v>
      </c>
      <c r="F144" s="97" t="s">
        <v>147</v>
      </c>
      <c r="G144" s="68" t="s">
        <v>79</v>
      </c>
      <c r="I144" s="46" t="s">
        <v>253</v>
      </c>
      <c r="J144" s="46" t="s">
        <v>247</v>
      </c>
      <c r="K144" s="45" t="s">
        <v>248</v>
      </c>
      <c r="L144" s="45" t="s">
        <v>249</v>
      </c>
      <c r="CM144" s="156"/>
      <c r="CN144" s="156"/>
      <c r="CO144" s="156"/>
      <c r="CP144" s="156"/>
      <c r="CQ144" s="156"/>
      <c r="CR144" s="108" t="s">
        <v>150</v>
      </c>
    </row>
    <row r="145" spans="1:13" ht="15.75" thickBot="1">
      <c r="A145" s="3">
        <v>2</v>
      </c>
      <c r="B145" s="92" t="s">
        <v>88</v>
      </c>
      <c r="C145" s="114">
        <v>0.9</v>
      </c>
      <c r="D145" s="53">
        <v>0.732568</v>
      </c>
      <c r="E145" s="91">
        <f>D145/0.83</f>
        <v>0.8826120481927712</v>
      </c>
      <c r="F145" s="97" t="s">
        <v>147</v>
      </c>
      <c r="G145" s="1">
        <v>0.0194</v>
      </c>
      <c r="H145" s="95">
        <v>0</v>
      </c>
      <c r="I145" s="1">
        <v>1.4047</v>
      </c>
      <c r="J145" s="91">
        <v>1.44432</v>
      </c>
      <c r="K145" s="95">
        <v>1.44728</v>
      </c>
      <c r="L145" s="91">
        <v>1.44082</v>
      </c>
      <c r="M145" s="149">
        <v>3.5</v>
      </c>
    </row>
    <row r="146" spans="1:13" ht="15.75" thickBot="1">
      <c r="A146" s="100">
        <v>3</v>
      </c>
      <c r="B146" s="92" t="s">
        <v>89</v>
      </c>
      <c r="C146" s="114">
        <v>0.9</v>
      </c>
      <c r="D146" s="53">
        <v>0.60245</v>
      </c>
      <c r="E146" s="91">
        <f>D146/0.83</f>
        <v>0.725843373493976</v>
      </c>
      <c r="F146" s="97" t="s">
        <v>147</v>
      </c>
      <c r="G146" s="1">
        <v>0.0131</v>
      </c>
      <c r="H146" s="96">
        <v>1</v>
      </c>
      <c r="I146" s="1">
        <v>1.4047</v>
      </c>
      <c r="J146" s="91">
        <v>1.44432</v>
      </c>
      <c r="K146" s="95">
        <v>1.44728</v>
      </c>
      <c r="L146" s="91">
        <v>1.44082</v>
      </c>
      <c r="M146" s="149">
        <v>3.5</v>
      </c>
    </row>
    <row r="147" spans="1:13" ht="16.5" thickBot="1">
      <c r="A147" s="177" t="s">
        <v>90</v>
      </c>
      <c r="B147" s="178"/>
      <c r="C147" s="178"/>
      <c r="D147" s="178"/>
      <c r="E147" s="178"/>
      <c r="F147" s="179"/>
      <c r="G147" s="1">
        <v>0.0269</v>
      </c>
      <c r="H147">
        <v>3</v>
      </c>
      <c r="I147" s="1">
        <v>0.84697</v>
      </c>
      <c r="J147" s="53">
        <v>1.15282</v>
      </c>
      <c r="K147" s="101">
        <v>1.1838</v>
      </c>
      <c r="L147" s="53">
        <v>1.1789</v>
      </c>
      <c r="M147" s="149">
        <v>3.5</v>
      </c>
    </row>
    <row r="148" spans="1:13" ht="15.75" thickBot="1">
      <c r="A148" s="100">
        <v>1</v>
      </c>
      <c r="B148" s="18" t="s">
        <v>87</v>
      </c>
      <c r="C148" s="114">
        <v>0.9</v>
      </c>
      <c r="D148" s="101">
        <v>1.201245</v>
      </c>
      <c r="E148" s="53">
        <f>D148/0.83</f>
        <v>1.4472831325301205</v>
      </c>
      <c r="F148" s="97" t="s">
        <v>147</v>
      </c>
      <c r="G148" s="1">
        <v>0.0314</v>
      </c>
      <c r="H148" s="145">
        <v>6.5</v>
      </c>
      <c r="I148" s="1">
        <v>0.38741</v>
      </c>
      <c r="J148" s="54">
        <v>0.47003</v>
      </c>
      <c r="K148" s="96">
        <v>0.48452</v>
      </c>
      <c r="L148" s="54">
        <v>0.50793</v>
      </c>
      <c r="M148" s="149">
        <v>3.5</v>
      </c>
    </row>
    <row r="149" spans="1:13" ht="15.75" thickBot="1">
      <c r="A149" s="100">
        <v>2</v>
      </c>
      <c r="B149" s="92" t="s">
        <v>88</v>
      </c>
      <c r="C149" s="114">
        <v>0.9</v>
      </c>
      <c r="D149" s="101">
        <v>0.7326548</v>
      </c>
      <c r="E149" s="91">
        <f>D149/0.83</f>
        <v>0.8827166265060242</v>
      </c>
      <c r="F149" s="97" t="s">
        <v>147</v>
      </c>
      <c r="G149" s="1">
        <f>37.0713-37.055</f>
        <v>0.01630000000000109</v>
      </c>
      <c r="H149" s="145">
        <v>8</v>
      </c>
      <c r="M149" s="149">
        <v>3.5</v>
      </c>
    </row>
    <row r="150" spans="1:10" ht="16.5" thickBot="1">
      <c r="A150" s="100">
        <v>3</v>
      </c>
      <c r="B150" s="92" t="s">
        <v>89</v>
      </c>
      <c r="C150" s="114">
        <v>0.9</v>
      </c>
      <c r="D150" s="101">
        <v>0.592487</v>
      </c>
      <c r="E150" s="91">
        <f>D150/0.83</f>
        <v>0.7138397590361446</v>
      </c>
      <c r="F150" s="97" t="s">
        <v>147</v>
      </c>
      <c r="G150" s="88"/>
      <c r="H150" s="1"/>
      <c r="I150" s="1"/>
      <c r="J150" s="1"/>
    </row>
    <row r="151" spans="1:10" ht="16.5" thickBot="1">
      <c r="A151" s="177" t="s">
        <v>91</v>
      </c>
      <c r="B151" s="178"/>
      <c r="C151" s="178"/>
      <c r="D151" s="178"/>
      <c r="E151" s="178"/>
      <c r="F151" s="179"/>
      <c r="G151" s="1"/>
      <c r="H151" s="1"/>
      <c r="I151" s="1"/>
      <c r="J151" s="1"/>
    </row>
    <row r="152" spans="1:10" ht="15.75" thickBot="1">
      <c r="A152" s="100">
        <v>1</v>
      </c>
      <c r="B152" s="18" t="s">
        <v>87</v>
      </c>
      <c r="C152" s="114">
        <v>0.9</v>
      </c>
      <c r="D152" s="53">
        <v>1.214514</v>
      </c>
      <c r="E152" s="53">
        <f>D152/0.83</f>
        <v>1.4632698795180725</v>
      </c>
      <c r="F152" s="97" t="s">
        <v>147</v>
      </c>
      <c r="G152" s="1"/>
      <c r="H152" s="1"/>
      <c r="I152" s="1"/>
      <c r="J152" s="1"/>
    </row>
    <row r="153" spans="1:10" ht="15.75" thickBot="1">
      <c r="A153" s="100">
        <v>2</v>
      </c>
      <c r="B153" s="92" t="s">
        <v>88</v>
      </c>
      <c r="C153" s="114">
        <v>0.9</v>
      </c>
      <c r="D153" s="53">
        <v>0.7024578</v>
      </c>
      <c r="E153" s="91">
        <f>D153/0.83</f>
        <v>0.8463346987951808</v>
      </c>
      <c r="F153" s="97" t="s">
        <v>147</v>
      </c>
      <c r="G153" s="1"/>
      <c r="H153" s="1"/>
      <c r="I153" s="1"/>
      <c r="J153" s="1"/>
    </row>
    <row r="154" spans="1:10" ht="15.75" thickBot="1">
      <c r="A154" s="98">
        <v>3</v>
      </c>
      <c r="B154" s="93" t="s">
        <v>89</v>
      </c>
      <c r="C154" s="115">
        <v>0.9</v>
      </c>
      <c r="D154" s="54">
        <v>0.5898749</v>
      </c>
      <c r="E154" s="94">
        <f>D154/0.83</f>
        <v>0.7106926506024096</v>
      </c>
      <c r="F154" s="97" t="s">
        <v>147</v>
      </c>
      <c r="G154" s="1"/>
      <c r="H154" s="1"/>
      <c r="I154" s="1"/>
      <c r="J154" s="1"/>
    </row>
    <row r="155" spans="1:10" ht="16.5" thickBot="1">
      <c r="A155" s="183" t="s">
        <v>193</v>
      </c>
      <c r="B155" s="184"/>
      <c r="C155" s="184"/>
      <c r="D155" s="184"/>
      <c r="E155" s="184"/>
      <c r="F155" s="185"/>
      <c r="G155" s="1"/>
      <c r="H155" s="1"/>
      <c r="I155" s="1"/>
      <c r="J155" s="1"/>
    </row>
    <row r="156" spans="1:10" ht="16.5" thickBot="1">
      <c r="A156" s="177" t="s">
        <v>101</v>
      </c>
      <c r="B156" s="178"/>
      <c r="C156" s="178"/>
      <c r="D156" s="178"/>
      <c r="E156" s="178"/>
      <c r="F156" s="179"/>
      <c r="G156" s="1"/>
      <c r="H156" s="1"/>
      <c r="I156" s="1"/>
      <c r="J156" s="1"/>
    </row>
    <row r="157" spans="1:10" ht="15.75" thickBot="1">
      <c r="A157" s="90">
        <v>1</v>
      </c>
      <c r="B157" s="59" t="s">
        <v>87</v>
      </c>
      <c r="C157" s="112">
        <v>2.4</v>
      </c>
      <c r="D157" s="91">
        <f>G177*0.4116*100*2/K80</f>
        <v>0.5046553966189857</v>
      </c>
      <c r="E157" s="91">
        <f aca="true" t="shared" si="2" ref="E157:E162">D157/0.83</f>
        <v>0.6080185501433564</v>
      </c>
      <c r="F157" s="97" t="s">
        <v>147</v>
      </c>
      <c r="G157" s="1"/>
      <c r="H157" s="1"/>
      <c r="I157" s="1"/>
      <c r="J157" s="1"/>
    </row>
    <row r="158" spans="1:10" ht="15.75" thickBot="1">
      <c r="A158" s="3">
        <v>2</v>
      </c>
      <c r="B158" s="92" t="s">
        <v>88</v>
      </c>
      <c r="C158" s="4">
        <v>2.4</v>
      </c>
      <c r="D158" s="91">
        <v>0.261548</v>
      </c>
      <c r="E158" s="91">
        <f t="shared" si="2"/>
        <v>0.31511807228915667</v>
      </c>
      <c r="F158" s="97" t="s">
        <v>147</v>
      </c>
      <c r="G158" s="1"/>
      <c r="H158" s="1"/>
      <c r="I158" s="1"/>
      <c r="J158" s="1"/>
    </row>
    <row r="159" spans="1:10" ht="15.75" thickBot="1">
      <c r="A159" s="20">
        <v>3</v>
      </c>
      <c r="B159" s="93" t="s">
        <v>89</v>
      </c>
      <c r="C159" s="21">
        <v>2.4</v>
      </c>
      <c r="D159" s="91">
        <v>0.1125487</v>
      </c>
      <c r="E159" s="91">
        <f t="shared" si="2"/>
        <v>0.13560084337349398</v>
      </c>
      <c r="F159" s="97" t="s">
        <v>147</v>
      </c>
      <c r="G159" s="1"/>
      <c r="H159" s="1"/>
      <c r="I159" s="1"/>
      <c r="J159" s="1"/>
    </row>
    <row r="160" spans="1:10" ht="15.75" thickBot="1">
      <c r="A160" s="90">
        <v>4</v>
      </c>
      <c r="B160" s="59" t="s">
        <v>87</v>
      </c>
      <c r="C160" s="113">
        <v>0.9</v>
      </c>
      <c r="D160" s="95">
        <f>G178*0.4116*2*100/K81</f>
        <v>1.1658973763640583</v>
      </c>
      <c r="E160" s="91">
        <f t="shared" si="2"/>
        <v>1.4046956341735644</v>
      </c>
      <c r="F160" s="97" t="s">
        <v>147</v>
      </c>
      <c r="G160" s="1"/>
      <c r="H160" s="1"/>
      <c r="I160" s="1"/>
      <c r="J160" s="1"/>
    </row>
    <row r="161" spans="1:10" ht="15.75" thickBot="1">
      <c r="A161" s="20">
        <v>5</v>
      </c>
      <c r="B161" s="19" t="s">
        <v>88</v>
      </c>
      <c r="C161" s="114">
        <v>0.9</v>
      </c>
      <c r="D161" s="95">
        <f>G179*0.4116*2*100/K82</f>
        <v>0.7029888983774552</v>
      </c>
      <c r="E161" s="91">
        <f t="shared" si="2"/>
        <v>0.8469745763583797</v>
      </c>
      <c r="F161" s="97" t="s">
        <v>147</v>
      </c>
      <c r="G161" s="1"/>
      <c r="H161" s="1"/>
      <c r="I161" s="1"/>
      <c r="J161" s="1"/>
    </row>
    <row r="162" spans="1:10" ht="15.75" thickBot="1">
      <c r="A162" s="3">
        <v>6</v>
      </c>
      <c r="B162" s="18" t="s">
        <v>89</v>
      </c>
      <c r="C162" s="114">
        <v>0.9</v>
      </c>
      <c r="D162" s="101">
        <v>0.3215487</v>
      </c>
      <c r="E162" s="91">
        <f t="shared" si="2"/>
        <v>0.3874080722891567</v>
      </c>
      <c r="F162" s="97" t="s">
        <v>147</v>
      </c>
      <c r="G162" s="1"/>
      <c r="H162" s="1"/>
      <c r="I162" s="1"/>
      <c r="J162" s="1"/>
    </row>
    <row r="163" spans="1:10" ht="16.5" thickBot="1">
      <c r="A163" s="177" t="s">
        <v>85</v>
      </c>
      <c r="B163" s="178"/>
      <c r="C163" s="178"/>
      <c r="D163" s="178"/>
      <c r="E163" s="178"/>
      <c r="F163" s="179"/>
      <c r="G163" s="1"/>
      <c r="H163" s="1"/>
      <c r="I163" s="1"/>
      <c r="J163" s="1"/>
    </row>
    <row r="164" spans="1:13" ht="16.5" thickBot="1">
      <c r="A164" s="3">
        <v>1</v>
      </c>
      <c r="B164" s="18" t="s">
        <v>87</v>
      </c>
      <c r="C164" s="114">
        <v>0.9</v>
      </c>
      <c r="D164" s="53">
        <v>1.19878787</v>
      </c>
      <c r="E164" s="53">
        <f>D164/0.83</f>
        <v>1.4443227349397592</v>
      </c>
      <c r="F164" s="97" t="s">
        <v>147</v>
      </c>
      <c r="G164" s="1"/>
      <c r="H164" s="173" t="s">
        <v>12</v>
      </c>
      <c r="I164" s="163"/>
      <c r="J164" s="163"/>
      <c r="K164" s="163"/>
      <c r="L164" s="163"/>
      <c r="M164" s="174"/>
    </row>
    <row r="165" spans="1:13" ht="15.75" thickBot="1">
      <c r="A165" s="3">
        <v>2</v>
      </c>
      <c r="B165" s="92" t="s">
        <v>88</v>
      </c>
      <c r="C165" s="114">
        <v>0.9</v>
      </c>
      <c r="D165" s="53">
        <v>0.95684252</v>
      </c>
      <c r="E165" s="91">
        <f>D165/0.83</f>
        <v>1.1528223132530122</v>
      </c>
      <c r="F165" s="97" t="s">
        <v>147</v>
      </c>
      <c r="G165" s="1"/>
      <c r="H165" s="69" t="s">
        <v>97</v>
      </c>
      <c r="I165" s="70"/>
      <c r="J165" s="70"/>
      <c r="K165" s="70"/>
      <c r="L165" s="14"/>
      <c r="M165" s="80"/>
    </row>
    <row r="166" spans="1:13" ht="15.75" thickBot="1">
      <c r="A166" s="100">
        <v>3</v>
      </c>
      <c r="B166" s="92" t="s">
        <v>89</v>
      </c>
      <c r="C166" s="114">
        <v>0.9</v>
      </c>
      <c r="D166" s="53">
        <v>0.390124</v>
      </c>
      <c r="E166" s="91">
        <f>D166/0.83</f>
        <v>0.47002891566265065</v>
      </c>
      <c r="F166" s="97" t="s">
        <v>147</v>
      </c>
      <c r="G166" s="1"/>
      <c r="H166" s="35" t="s">
        <v>99</v>
      </c>
      <c r="I166" s="41"/>
      <c r="J166" s="41"/>
      <c r="K166" s="41"/>
      <c r="L166" s="41"/>
      <c r="M166" s="80"/>
    </row>
    <row r="167" spans="1:13" ht="16.5" thickBot="1">
      <c r="A167" s="177" t="s">
        <v>90</v>
      </c>
      <c r="B167" s="178"/>
      <c r="C167" s="178"/>
      <c r="D167" s="178"/>
      <c r="E167" s="178"/>
      <c r="F167" s="179"/>
      <c r="G167" s="1"/>
      <c r="H167" s="69" t="s">
        <v>48</v>
      </c>
      <c r="I167" s="14"/>
      <c r="J167" s="14"/>
      <c r="K167" s="6"/>
      <c r="L167" s="14" t="s">
        <v>49</v>
      </c>
      <c r="M167" s="80"/>
    </row>
    <row r="168" spans="1:13" ht="15.75" thickBot="1">
      <c r="A168" s="100">
        <v>1</v>
      </c>
      <c r="B168" s="18" t="s">
        <v>87</v>
      </c>
      <c r="C168" s="114">
        <v>0.9</v>
      </c>
      <c r="D168" s="101">
        <v>1.201245</v>
      </c>
      <c r="E168" s="53">
        <f>D168/0.83</f>
        <v>1.4472831325301205</v>
      </c>
      <c r="F168" s="97" t="s">
        <v>147</v>
      </c>
      <c r="G168" s="1"/>
      <c r="H168" s="69" t="s">
        <v>100</v>
      </c>
      <c r="I168" s="14"/>
      <c r="J168" s="14"/>
      <c r="K168" s="14"/>
      <c r="L168" s="84"/>
      <c r="M168" s="80"/>
    </row>
    <row r="169" spans="1:13" ht="15.75" thickBot="1">
      <c r="A169" s="100">
        <v>2</v>
      </c>
      <c r="B169" s="92" t="s">
        <v>88</v>
      </c>
      <c r="C169" s="114">
        <v>0.9</v>
      </c>
      <c r="D169" s="101">
        <v>0.982554</v>
      </c>
      <c r="E169" s="91">
        <f>D169/0.83</f>
        <v>1.1838000000000002</v>
      </c>
      <c r="F169" s="97" t="s">
        <v>147</v>
      </c>
      <c r="G169" s="1"/>
      <c r="H169" s="69" t="s">
        <v>53</v>
      </c>
      <c r="I169" s="14"/>
      <c r="J169" s="14"/>
      <c r="K169" s="14"/>
      <c r="L169" s="84"/>
      <c r="M169" s="67"/>
    </row>
    <row r="170" spans="1:13" ht="16.5" thickBot="1">
      <c r="A170" s="98">
        <v>3</v>
      </c>
      <c r="B170" s="93" t="s">
        <v>89</v>
      </c>
      <c r="C170" s="115">
        <v>0.9</v>
      </c>
      <c r="D170" s="96">
        <v>0.402154</v>
      </c>
      <c r="E170" s="91">
        <f>D170/0.83</f>
        <v>0.4845228915662651</v>
      </c>
      <c r="F170" s="97" t="s">
        <v>147</v>
      </c>
      <c r="G170" s="1"/>
      <c r="H170" s="34" t="s">
        <v>2</v>
      </c>
      <c r="I170" s="42" t="s">
        <v>81</v>
      </c>
      <c r="J170" s="40" t="s">
        <v>82</v>
      </c>
      <c r="K170" s="42" t="s">
        <v>74</v>
      </c>
      <c r="L170" s="42" t="s">
        <v>80</v>
      </c>
      <c r="M170" s="86" t="s">
        <v>151</v>
      </c>
    </row>
    <row r="171" spans="1:13" ht="16.5" thickBot="1">
      <c r="A171" s="180" t="s">
        <v>91</v>
      </c>
      <c r="B171" s="181"/>
      <c r="C171" s="181"/>
      <c r="D171" s="181"/>
      <c r="E171" s="181"/>
      <c r="F171" s="182"/>
      <c r="G171" s="1"/>
      <c r="H171" s="176" t="s">
        <v>56</v>
      </c>
      <c r="I171" s="176" t="s">
        <v>58</v>
      </c>
      <c r="J171" s="176" t="s">
        <v>83</v>
      </c>
      <c r="K171" s="176" t="s">
        <v>103</v>
      </c>
      <c r="L171" s="176" t="s">
        <v>103</v>
      </c>
      <c r="M171" s="107" t="s">
        <v>149</v>
      </c>
    </row>
    <row r="172" spans="1:13" ht="16.5" thickBot="1">
      <c r="A172" s="99">
        <v>1</v>
      </c>
      <c r="B172" s="59" t="s">
        <v>87</v>
      </c>
      <c r="C172" s="113">
        <v>0.9</v>
      </c>
      <c r="D172" s="91">
        <v>1.195878</v>
      </c>
      <c r="E172" s="91">
        <f>D172/0.83</f>
        <v>1.4408168674698796</v>
      </c>
      <c r="F172" s="97" t="s">
        <v>147</v>
      </c>
      <c r="G172" s="1"/>
      <c r="H172" s="156"/>
      <c r="I172" s="156"/>
      <c r="J172" s="156"/>
      <c r="K172" s="156"/>
      <c r="L172" s="156"/>
      <c r="M172" s="108" t="s">
        <v>150</v>
      </c>
    </row>
    <row r="173" spans="1:10" ht="15.75" thickBot="1">
      <c r="A173" s="100">
        <v>2</v>
      </c>
      <c r="B173" s="92" t="s">
        <v>88</v>
      </c>
      <c r="C173" s="114">
        <v>0.9</v>
      </c>
      <c r="D173" s="53">
        <v>0.9784875</v>
      </c>
      <c r="E173" s="91">
        <f>D173/0.83</f>
        <v>1.1789006024096385</v>
      </c>
      <c r="F173" s="97" t="s">
        <v>147</v>
      </c>
      <c r="G173" s="1"/>
      <c r="H173" s="1"/>
      <c r="I173" s="1"/>
      <c r="J173" s="1"/>
    </row>
    <row r="174" spans="1:10" ht="15.75" thickBot="1">
      <c r="A174" s="98">
        <v>3</v>
      </c>
      <c r="B174" s="93" t="s">
        <v>89</v>
      </c>
      <c r="C174" s="115">
        <v>0.9</v>
      </c>
      <c r="D174" s="54">
        <v>0.4215798</v>
      </c>
      <c r="E174" s="94">
        <f>D174/0.83</f>
        <v>0.5079274698795181</v>
      </c>
      <c r="F174" s="119" t="s">
        <v>147</v>
      </c>
      <c r="G174" s="1"/>
      <c r="H174" s="1"/>
      <c r="I174" s="1"/>
      <c r="J174" s="1"/>
    </row>
    <row r="175" spans="7:10" ht="15.75">
      <c r="G175" s="68" t="s">
        <v>75</v>
      </c>
      <c r="H175" s="1"/>
      <c r="I175" s="1"/>
      <c r="J175" s="1"/>
    </row>
    <row r="176" spans="7:10" ht="15.75">
      <c r="G176" s="68" t="s">
        <v>79</v>
      </c>
      <c r="H176" s="1"/>
      <c r="I176" s="1"/>
      <c r="J176" s="1"/>
    </row>
    <row r="177" spans="7:10" ht="15">
      <c r="G177" s="1">
        <v>0.0132</v>
      </c>
      <c r="H177" s="1"/>
      <c r="I177" s="1"/>
      <c r="J177" s="1"/>
    </row>
    <row r="178" spans="7:10" ht="15">
      <c r="G178" s="1">
        <v>0.0305</v>
      </c>
      <c r="H178" s="1"/>
      <c r="I178" s="1"/>
      <c r="J178" s="1"/>
    </row>
    <row r="179" spans="7:10" ht="15">
      <c r="G179" s="1">
        <v>0.018</v>
      </c>
      <c r="H179" s="1"/>
      <c r="I179" s="1"/>
      <c r="J179" s="1"/>
    </row>
    <row r="180" spans="7:10" ht="15">
      <c r="G180" s="1"/>
      <c r="H180" s="1"/>
      <c r="I180" s="1"/>
      <c r="J180" s="1"/>
    </row>
    <row r="181" spans="7:10" ht="15">
      <c r="G181" s="1"/>
      <c r="H181" s="1"/>
      <c r="I181" s="1"/>
      <c r="J181" s="1"/>
    </row>
    <row r="182" spans="7:10" ht="15">
      <c r="G182" s="1"/>
      <c r="H182" s="1"/>
      <c r="I182" s="1"/>
      <c r="J182" s="1"/>
    </row>
    <row r="183" spans="7:10" ht="15">
      <c r="G183" s="1"/>
      <c r="H183" s="1"/>
      <c r="I183" s="1"/>
      <c r="J183" s="1"/>
    </row>
    <row r="184" spans="7:10" ht="15">
      <c r="G184" s="1"/>
      <c r="H184" s="1"/>
      <c r="I184" s="1"/>
      <c r="J184" s="1"/>
    </row>
    <row r="185" spans="7:10" ht="15">
      <c r="G185" s="1"/>
      <c r="H185" s="1"/>
      <c r="I185" s="1"/>
      <c r="J185" s="1"/>
    </row>
    <row r="186" spans="7:10" ht="15">
      <c r="G186" s="1"/>
      <c r="H186" s="1"/>
      <c r="I186" s="1"/>
      <c r="J186" s="1"/>
    </row>
    <row r="187" spans="7:10" ht="15">
      <c r="G187" s="1"/>
      <c r="H187" s="1"/>
      <c r="I187" s="1"/>
      <c r="J187" s="1"/>
    </row>
    <row r="188" spans="7:10" ht="15">
      <c r="G188" s="1"/>
      <c r="H188" s="1"/>
      <c r="I188" s="1"/>
      <c r="J188" s="1"/>
    </row>
    <row r="189" spans="7:10" ht="15">
      <c r="G189" s="1"/>
      <c r="H189" s="1"/>
      <c r="I189" s="1"/>
      <c r="J189" s="1"/>
    </row>
    <row r="190" spans="7:10" ht="15">
      <c r="G190" s="1"/>
      <c r="H190" s="1"/>
      <c r="I190" s="1"/>
      <c r="J190" s="1"/>
    </row>
    <row r="191" spans="7:10" ht="15">
      <c r="G191" s="1"/>
      <c r="H191" s="1"/>
      <c r="I191" s="1"/>
      <c r="J191" s="1"/>
    </row>
    <row r="192" spans="7:10" ht="15">
      <c r="G192" s="1"/>
      <c r="H192" s="1"/>
      <c r="I192" s="1"/>
      <c r="J192" s="1"/>
    </row>
    <row r="193" spans="7:10" ht="15">
      <c r="G193" s="1"/>
      <c r="H193" s="1"/>
      <c r="I193" s="1"/>
      <c r="J193" s="1"/>
    </row>
    <row r="194" spans="7:10" ht="15">
      <c r="G194" s="1"/>
      <c r="H194" s="1"/>
      <c r="I194" s="1"/>
      <c r="J194" s="1"/>
    </row>
    <row r="195" spans="6:10" ht="15"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46" t="s">
        <v>105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73" t="s">
        <v>12</v>
      </c>
      <c r="B199" s="163"/>
      <c r="C199" s="163"/>
      <c r="D199" s="163"/>
      <c r="E199" s="163"/>
      <c r="F199" s="163"/>
      <c r="G199" s="163"/>
      <c r="H199" s="174"/>
      <c r="I199" s="1"/>
      <c r="J199" s="1"/>
    </row>
    <row r="200" spans="1:10" ht="15.75" thickBot="1">
      <c r="A200" s="35" t="s">
        <v>124</v>
      </c>
      <c r="B200" s="41"/>
      <c r="C200" s="41"/>
      <c r="D200" s="41"/>
      <c r="E200" s="41"/>
      <c r="F200" s="41"/>
      <c r="G200" s="41"/>
      <c r="H200" s="80"/>
      <c r="I200" s="1"/>
      <c r="J200" s="1"/>
    </row>
    <row r="201" spans="1:10" ht="15.75" thickBot="1">
      <c r="A201" s="69" t="s">
        <v>48</v>
      </c>
      <c r="B201" s="14"/>
      <c r="C201" s="14"/>
      <c r="D201" s="6"/>
      <c r="E201" s="84"/>
      <c r="F201" s="14" t="s">
        <v>148</v>
      </c>
      <c r="G201" s="41"/>
      <c r="H201" s="80"/>
      <c r="I201" s="1"/>
      <c r="J201" s="1"/>
    </row>
    <row r="202" spans="1:10" ht="15.75" thickBot="1">
      <c r="A202" s="49" t="s">
        <v>53</v>
      </c>
      <c r="B202" s="50"/>
      <c r="C202" s="50"/>
      <c r="D202" s="50"/>
      <c r="E202" s="29"/>
      <c r="F202" s="41"/>
      <c r="G202" s="41"/>
      <c r="H202" s="80"/>
      <c r="I202" s="1"/>
      <c r="J202" s="1"/>
    </row>
    <row r="203" spans="1:10" ht="15.75">
      <c r="A203" s="2" t="s">
        <v>2</v>
      </c>
      <c r="B203" s="39" t="s">
        <v>82</v>
      </c>
      <c r="C203" s="39" t="s">
        <v>109</v>
      </c>
      <c r="D203" s="39" t="s">
        <v>107</v>
      </c>
      <c r="E203" s="39" t="s">
        <v>111</v>
      </c>
      <c r="F203" s="39" t="s">
        <v>113</v>
      </c>
      <c r="G203" s="163" t="s">
        <v>141</v>
      </c>
      <c r="H203" s="174"/>
      <c r="I203" s="1"/>
      <c r="J203" s="1"/>
    </row>
    <row r="204" spans="1:10" ht="15.75">
      <c r="A204" s="34" t="s">
        <v>106</v>
      </c>
      <c r="B204" s="40" t="s">
        <v>83</v>
      </c>
      <c r="C204" s="40" t="s">
        <v>110</v>
      </c>
      <c r="D204" s="40" t="s">
        <v>108</v>
      </c>
      <c r="E204" s="40" t="s">
        <v>112</v>
      </c>
      <c r="F204" s="40" t="s">
        <v>114</v>
      </c>
      <c r="G204" s="40" t="s">
        <v>152</v>
      </c>
      <c r="H204" s="107" t="s">
        <v>154</v>
      </c>
      <c r="I204" s="1"/>
      <c r="J204" s="1"/>
    </row>
    <row r="205" spans="1:10" ht="16.5" thickBot="1">
      <c r="A205" s="123"/>
      <c r="B205" s="124"/>
      <c r="C205" s="124"/>
      <c r="D205" s="124"/>
      <c r="E205" s="124"/>
      <c r="F205" s="89" t="s">
        <v>156</v>
      </c>
      <c r="G205" s="89" t="s">
        <v>153</v>
      </c>
      <c r="H205" s="108" t="s">
        <v>155</v>
      </c>
      <c r="I205" s="1"/>
      <c r="J205" s="1"/>
    </row>
    <row r="206" spans="1:15" ht="15.75" customHeight="1">
      <c r="A206" s="186" t="s">
        <v>122</v>
      </c>
      <c r="B206" s="187"/>
      <c r="C206" s="187"/>
      <c r="D206" s="187"/>
      <c r="E206" s="187"/>
      <c r="F206" s="187"/>
      <c r="G206" s="187"/>
      <c r="H206" s="188"/>
      <c r="I206" s="1"/>
      <c r="O206" s="80"/>
    </row>
    <row r="207" spans="1:10" ht="15">
      <c r="A207" s="189"/>
      <c r="B207" s="190"/>
      <c r="C207" s="190"/>
      <c r="D207" s="190"/>
      <c r="E207" s="190"/>
      <c r="F207" s="190"/>
      <c r="G207" s="190"/>
      <c r="H207" s="191"/>
      <c r="I207" s="1"/>
      <c r="J207" s="1"/>
    </row>
    <row r="208" spans="1:12" ht="15.75">
      <c r="A208" s="183" t="s">
        <v>90</v>
      </c>
      <c r="B208" s="184"/>
      <c r="C208" s="184"/>
      <c r="D208" s="184"/>
      <c r="E208" s="184"/>
      <c r="F208" s="184"/>
      <c r="G208" s="184"/>
      <c r="H208" s="185"/>
      <c r="I208" s="1" t="s">
        <v>242</v>
      </c>
      <c r="J208" s="1" t="s">
        <v>243</v>
      </c>
      <c r="K208" t="s">
        <v>244</v>
      </c>
      <c r="L208" t="s">
        <v>245</v>
      </c>
    </row>
    <row r="209" spans="1:14" ht="15">
      <c r="A209" s="3">
        <v>1</v>
      </c>
      <c r="B209" s="4">
        <v>2.1</v>
      </c>
      <c r="C209" s="122">
        <v>710</v>
      </c>
      <c r="D209" s="126">
        <v>150.6</v>
      </c>
      <c r="E209" s="122">
        <v>4710</v>
      </c>
      <c r="F209" s="122"/>
      <c r="G209" s="122" t="s">
        <v>157</v>
      </c>
      <c r="H209" s="97"/>
      <c r="I209" s="1">
        <v>1</v>
      </c>
      <c r="J209" s="122">
        <v>4710</v>
      </c>
      <c r="K209" s="143">
        <v>2000</v>
      </c>
      <c r="L209" s="143">
        <v>3000</v>
      </c>
      <c r="M209" s="125">
        <v>4000</v>
      </c>
      <c r="N209" s="125">
        <v>6000</v>
      </c>
    </row>
    <row r="210" spans="1:14" ht="15">
      <c r="A210" s="3">
        <v>2</v>
      </c>
      <c r="B210" s="4">
        <v>1.2</v>
      </c>
      <c r="C210" s="122">
        <v>710</v>
      </c>
      <c r="D210" s="126">
        <v>153.8</v>
      </c>
      <c r="E210" s="122">
        <v>4620</v>
      </c>
      <c r="F210" s="122">
        <v>36.9</v>
      </c>
      <c r="G210" s="122" t="s">
        <v>157</v>
      </c>
      <c r="H210" s="97" t="s">
        <v>161</v>
      </c>
      <c r="I210" s="1">
        <v>2</v>
      </c>
      <c r="J210" s="122">
        <v>4620</v>
      </c>
      <c r="K210" s="143">
        <v>2000</v>
      </c>
      <c r="L210" s="143">
        <v>3000</v>
      </c>
      <c r="M210" s="125">
        <v>4000</v>
      </c>
      <c r="N210" s="125">
        <v>6000</v>
      </c>
    </row>
    <row r="211" spans="1:14" ht="15.75">
      <c r="A211" s="183" t="s">
        <v>91</v>
      </c>
      <c r="B211" s="184"/>
      <c r="C211" s="184"/>
      <c r="D211" s="184"/>
      <c r="E211" s="184"/>
      <c r="F211" s="184"/>
      <c r="G211" s="184"/>
      <c r="H211" s="185"/>
      <c r="I211" s="1">
        <v>3</v>
      </c>
      <c r="J211" s="122">
        <v>3570</v>
      </c>
      <c r="K211" s="143">
        <v>2000</v>
      </c>
      <c r="L211" s="143">
        <v>3000</v>
      </c>
      <c r="M211" s="125">
        <v>4000</v>
      </c>
      <c r="N211" s="125">
        <v>6000</v>
      </c>
    </row>
    <row r="212" spans="1:14" ht="15">
      <c r="A212" s="3">
        <v>1</v>
      </c>
      <c r="B212" s="4">
        <v>2.1</v>
      </c>
      <c r="C212" s="122">
        <v>710</v>
      </c>
      <c r="D212" s="126">
        <v>199</v>
      </c>
      <c r="E212" s="122">
        <v>3570</v>
      </c>
      <c r="F212" s="122"/>
      <c r="G212" s="122" t="s">
        <v>158</v>
      </c>
      <c r="H212" s="97"/>
      <c r="I212" s="1">
        <v>4</v>
      </c>
      <c r="J212" s="122">
        <v>4550</v>
      </c>
      <c r="K212" s="143">
        <v>2000</v>
      </c>
      <c r="L212" s="143">
        <v>3000</v>
      </c>
      <c r="M212" s="125">
        <v>4000</v>
      </c>
      <c r="N212" s="125">
        <v>6000</v>
      </c>
    </row>
    <row r="213" spans="1:14" ht="15">
      <c r="A213" s="3">
        <v>2</v>
      </c>
      <c r="B213" s="4">
        <v>2.1</v>
      </c>
      <c r="C213" s="122">
        <v>710</v>
      </c>
      <c r="D213" s="126">
        <v>156.1</v>
      </c>
      <c r="E213" s="122">
        <v>4550</v>
      </c>
      <c r="F213" s="122">
        <v>35.4</v>
      </c>
      <c r="G213" s="122" t="s">
        <v>157</v>
      </c>
      <c r="H213" s="97" t="s">
        <v>161</v>
      </c>
      <c r="I213" s="1">
        <v>5</v>
      </c>
      <c r="J213" s="127">
        <v>4581</v>
      </c>
      <c r="K213" s="143">
        <v>2000</v>
      </c>
      <c r="L213" s="143">
        <v>3000</v>
      </c>
      <c r="M213" s="125">
        <v>4000</v>
      </c>
      <c r="N213" s="125">
        <v>6000</v>
      </c>
    </row>
    <row r="214" spans="1:14" ht="15">
      <c r="A214" s="3">
        <v>3</v>
      </c>
      <c r="B214" s="4">
        <v>1.2</v>
      </c>
      <c r="C214" s="122">
        <v>710</v>
      </c>
      <c r="D214" s="126">
        <v>155</v>
      </c>
      <c r="E214" s="127">
        <f>C214/D214*1000</f>
        <v>4580.645161290323</v>
      </c>
      <c r="F214" s="122"/>
      <c r="G214" s="122" t="s">
        <v>157</v>
      </c>
      <c r="H214" s="97"/>
      <c r="I214" s="1">
        <v>6</v>
      </c>
      <c r="J214" s="122">
        <v>3460</v>
      </c>
      <c r="K214" s="143">
        <v>2000</v>
      </c>
      <c r="L214" s="143">
        <v>3000</v>
      </c>
      <c r="M214" s="125">
        <v>4000</v>
      </c>
      <c r="N214" s="125">
        <v>6000</v>
      </c>
    </row>
    <row r="215" spans="1:14" ht="15.75">
      <c r="A215" s="183" t="s">
        <v>118</v>
      </c>
      <c r="B215" s="184"/>
      <c r="C215" s="184"/>
      <c r="D215" s="184"/>
      <c r="E215" s="184"/>
      <c r="F215" s="184"/>
      <c r="G215" s="184"/>
      <c r="H215" s="185"/>
      <c r="I215" s="1">
        <v>7</v>
      </c>
      <c r="J215" s="122">
        <v>3590</v>
      </c>
      <c r="K215" s="143">
        <v>2000</v>
      </c>
      <c r="L215" s="143">
        <v>3000</v>
      </c>
      <c r="M215" s="125">
        <v>4000</v>
      </c>
      <c r="N215" s="125">
        <v>6000</v>
      </c>
    </row>
    <row r="216" spans="1:14" ht="15">
      <c r="A216" s="100">
        <v>1</v>
      </c>
      <c r="B216" s="4">
        <v>4.3</v>
      </c>
      <c r="C216" s="122">
        <v>1770</v>
      </c>
      <c r="D216" s="126">
        <v>512</v>
      </c>
      <c r="E216" s="122">
        <v>3460</v>
      </c>
      <c r="F216" s="128"/>
      <c r="G216" s="122" t="s">
        <v>158</v>
      </c>
      <c r="H216" s="97"/>
      <c r="I216" s="1">
        <v>8</v>
      </c>
      <c r="J216" s="122">
        <v>3930</v>
      </c>
      <c r="K216" s="143">
        <v>2000</v>
      </c>
      <c r="L216" s="143">
        <v>3000</v>
      </c>
      <c r="M216" s="125">
        <v>4000</v>
      </c>
      <c r="N216" s="125">
        <v>6000</v>
      </c>
    </row>
    <row r="217" spans="1:10" ht="15">
      <c r="A217" s="100">
        <v>2</v>
      </c>
      <c r="B217" s="4">
        <v>4.3</v>
      </c>
      <c r="C217" s="122">
        <v>1770</v>
      </c>
      <c r="D217" s="126">
        <v>493</v>
      </c>
      <c r="E217" s="122">
        <v>3590</v>
      </c>
      <c r="F217" s="128"/>
      <c r="G217" s="122" t="s">
        <v>158</v>
      </c>
      <c r="H217" s="97"/>
      <c r="I217" s="1"/>
      <c r="J217" s="1"/>
    </row>
    <row r="218" spans="1:10" ht="15">
      <c r="A218" s="100">
        <v>3</v>
      </c>
      <c r="B218" s="4">
        <v>4.3</v>
      </c>
      <c r="C218" s="122">
        <v>1770</v>
      </c>
      <c r="D218" s="126">
        <v>450</v>
      </c>
      <c r="E218" s="122">
        <v>3930</v>
      </c>
      <c r="F218" s="122">
        <v>14.3</v>
      </c>
      <c r="G218" s="122" t="s">
        <v>158</v>
      </c>
      <c r="H218" s="97" t="s">
        <v>160</v>
      </c>
      <c r="I218" s="1"/>
      <c r="J218" s="1"/>
    </row>
    <row r="219" spans="1:10" ht="15">
      <c r="A219" s="192" t="s">
        <v>115</v>
      </c>
      <c r="B219" s="152"/>
      <c r="C219" s="152"/>
      <c r="D219" s="152"/>
      <c r="E219" s="152"/>
      <c r="F219" s="152"/>
      <c r="G219" s="152"/>
      <c r="H219" s="193"/>
      <c r="I219" s="1"/>
      <c r="J219" s="1"/>
    </row>
    <row r="220" spans="1:10" ht="15">
      <c r="A220" s="192"/>
      <c r="B220" s="152"/>
      <c r="C220" s="152"/>
      <c r="D220" s="152"/>
      <c r="E220" s="152"/>
      <c r="F220" s="152"/>
      <c r="G220" s="152"/>
      <c r="H220" s="193"/>
      <c r="I220" s="1"/>
      <c r="J220" s="1"/>
    </row>
    <row r="221" spans="1:10" ht="15.75">
      <c r="A221" s="183" t="s">
        <v>90</v>
      </c>
      <c r="B221" s="184"/>
      <c r="C221" s="184"/>
      <c r="D221" s="184"/>
      <c r="E221" s="184"/>
      <c r="F221" s="184"/>
      <c r="G221" s="184"/>
      <c r="H221" s="185"/>
      <c r="I221" s="1"/>
      <c r="J221" s="1"/>
    </row>
    <row r="222" spans="1:14" ht="15">
      <c r="A222" s="3">
        <v>1</v>
      </c>
      <c r="B222" s="4">
        <v>2.1</v>
      </c>
      <c r="C222" s="122">
        <v>710</v>
      </c>
      <c r="D222" s="126">
        <v>156</v>
      </c>
      <c r="E222" s="127">
        <f>C222/D222*1000</f>
        <v>4551.282051282051</v>
      </c>
      <c r="F222" s="122"/>
      <c r="G222" s="122" t="s">
        <v>157</v>
      </c>
      <c r="H222" s="97"/>
      <c r="I222" s="1">
        <v>1</v>
      </c>
      <c r="J222" s="1">
        <v>4551</v>
      </c>
      <c r="K222" s="143">
        <v>2000</v>
      </c>
      <c r="L222" s="143">
        <v>3000</v>
      </c>
      <c r="M222" s="125">
        <v>4000</v>
      </c>
      <c r="N222" s="125">
        <v>6000</v>
      </c>
    </row>
    <row r="223" spans="1:14" ht="15">
      <c r="A223" s="3">
        <v>2</v>
      </c>
      <c r="B223" s="4">
        <v>1.2</v>
      </c>
      <c r="C223" s="122">
        <v>710</v>
      </c>
      <c r="D223" s="126">
        <v>155.8</v>
      </c>
      <c r="E223" s="122">
        <v>4560</v>
      </c>
      <c r="F223" s="122">
        <v>35.6</v>
      </c>
      <c r="G223" s="122" t="s">
        <v>157</v>
      </c>
      <c r="H223" s="97" t="s">
        <v>161</v>
      </c>
      <c r="I223" s="1">
        <v>2</v>
      </c>
      <c r="J223" s="1">
        <v>4560</v>
      </c>
      <c r="K223" s="143">
        <v>2000</v>
      </c>
      <c r="L223" s="143">
        <v>3000</v>
      </c>
      <c r="M223" s="125">
        <v>4000</v>
      </c>
      <c r="N223" s="125">
        <v>6000</v>
      </c>
    </row>
    <row r="224" spans="1:14" ht="15.75">
      <c r="A224" s="183" t="s">
        <v>91</v>
      </c>
      <c r="B224" s="184"/>
      <c r="C224" s="184"/>
      <c r="D224" s="184"/>
      <c r="E224" s="184"/>
      <c r="F224" s="184"/>
      <c r="G224" s="184"/>
      <c r="H224" s="185"/>
      <c r="I224" s="1">
        <v>3</v>
      </c>
      <c r="J224" s="1">
        <v>4522</v>
      </c>
      <c r="K224" s="143">
        <v>2000</v>
      </c>
      <c r="L224" s="143">
        <v>3000</v>
      </c>
      <c r="M224" s="125">
        <v>4000</v>
      </c>
      <c r="N224" s="125">
        <v>6000</v>
      </c>
    </row>
    <row r="225" spans="1:14" ht="15">
      <c r="A225" s="3">
        <v>1</v>
      </c>
      <c r="B225" s="4">
        <v>2.1</v>
      </c>
      <c r="C225" s="122">
        <v>710</v>
      </c>
      <c r="D225" s="126">
        <v>157</v>
      </c>
      <c r="E225" s="127">
        <f>C225/D225*1000</f>
        <v>4522.292993630574</v>
      </c>
      <c r="F225" s="122"/>
      <c r="G225" s="122" t="s">
        <v>157</v>
      </c>
      <c r="H225" s="97"/>
      <c r="I225" s="1">
        <v>4</v>
      </c>
      <c r="J225" s="1">
        <v>4440</v>
      </c>
      <c r="K225" s="143">
        <v>2000</v>
      </c>
      <c r="L225" s="143">
        <v>3000</v>
      </c>
      <c r="M225" s="125">
        <v>4000</v>
      </c>
      <c r="N225" s="125">
        <v>6000</v>
      </c>
    </row>
    <row r="226" spans="1:14" ht="15.75" thickBot="1">
      <c r="A226" s="3">
        <v>2</v>
      </c>
      <c r="B226" s="4">
        <v>1.2</v>
      </c>
      <c r="C226" s="122">
        <v>710</v>
      </c>
      <c r="D226" s="126">
        <v>159.9</v>
      </c>
      <c r="E226" s="122">
        <v>4440</v>
      </c>
      <c r="F226" s="122">
        <v>32.7</v>
      </c>
      <c r="G226" s="122" t="s">
        <v>157</v>
      </c>
      <c r="H226" s="97" t="s">
        <v>161</v>
      </c>
      <c r="I226" s="1">
        <v>5</v>
      </c>
      <c r="J226" s="1">
        <v>2100</v>
      </c>
      <c r="K226" s="143">
        <v>2000</v>
      </c>
      <c r="L226" s="143">
        <v>3000</v>
      </c>
      <c r="M226" s="125">
        <v>4000</v>
      </c>
      <c r="N226" s="125">
        <v>6000</v>
      </c>
    </row>
    <row r="227" spans="1:14" ht="15.75">
      <c r="A227" s="173" t="s">
        <v>12</v>
      </c>
      <c r="B227" s="163"/>
      <c r="C227" s="163"/>
      <c r="D227" s="163"/>
      <c r="E227" s="163"/>
      <c r="F227" s="163"/>
      <c r="G227" s="163"/>
      <c r="H227" s="174"/>
      <c r="I227" s="1">
        <v>6</v>
      </c>
      <c r="J227" s="1">
        <v>2400</v>
      </c>
      <c r="K227" s="143">
        <v>2000</v>
      </c>
      <c r="L227" s="143">
        <v>3000</v>
      </c>
      <c r="M227" s="125">
        <v>4000</v>
      </c>
      <c r="N227" s="125">
        <v>6000</v>
      </c>
    </row>
    <row r="228" spans="1:14" ht="15.75" thickBot="1">
      <c r="A228" s="35" t="s">
        <v>124</v>
      </c>
      <c r="B228" s="41"/>
      <c r="C228" s="41"/>
      <c r="D228" s="41"/>
      <c r="E228" s="41"/>
      <c r="F228" s="41"/>
      <c r="G228" s="41"/>
      <c r="H228" s="80"/>
      <c r="I228" s="1">
        <v>7</v>
      </c>
      <c r="J228" s="1">
        <v>2590</v>
      </c>
      <c r="K228" s="143">
        <v>2000</v>
      </c>
      <c r="L228" s="143">
        <v>3000</v>
      </c>
      <c r="M228" s="125">
        <v>4000</v>
      </c>
      <c r="N228" s="125">
        <v>6000</v>
      </c>
    </row>
    <row r="229" spans="1:14" ht="15.75" thickBot="1">
      <c r="A229" s="69" t="s">
        <v>48</v>
      </c>
      <c r="B229" s="14"/>
      <c r="C229" s="14"/>
      <c r="D229" s="6"/>
      <c r="E229" s="84"/>
      <c r="F229" s="14" t="s">
        <v>148</v>
      </c>
      <c r="G229" s="41"/>
      <c r="H229" s="80"/>
      <c r="K229" s="143">
        <v>2000</v>
      </c>
      <c r="L229" s="143">
        <v>3000</v>
      </c>
      <c r="M229" s="125">
        <v>4000</v>
      </c>
      <c r="N229" s="125">
        <v>6000</v>
      </c>
    </row>
    <row r="230" spans="1:8" ht="15.75" thickBot="1">
      <c r="A230" s="49" t="s">
        <v>53</v>
      </c>
      <c r="B230" s="50"/>
      <c r="C230" s="50"/>
      <c r="D230" s="50"/>
      <c r="E230" s="29"/>
      <c r="F230" s="41"/>
      <c r="G230" s="41"/>
      <c r="H230" s="80"/>
    </row>
    <row r="231" spans="1:10" ht="15.75" customHeight="1">
      <c r="A231" s="2" t="s">
        <v>2</v>
      </c>
      <c r="B231" s="39" t="s">
        <v>82</v>
      </c>
      <c r="C231" s="39" t="s">
        <v>109</v>
      </c>
      <c r="D231" s="39" t="s">
        <v>107</v>
      </c>
      <c r="E231" s="39" t="s">
        <v>111</v>
      </c>
      <c r="F231" s="39" t="s">
        <v>113</v>
      </c>
      <c r="G231" s="163" t="s">
        <v>141</v>
      </c>
      <c r="H231" s="174"/>
      <c r="I231" s="1"/>
      <c r="J231" s="1"/>
    </row>
    <row r="232" spans="1:10" ht="15.75">
      <c r="A232" s="34" t="s">
        <v>106</v>
      </c>
      <c r="B232" s="40" t="s">
        <v>83</v>
      </c>
      <c r="C232" s="40" t="s">
        <v>110</v>
      </c>
      <c r="D232" s="40" t="s">
        <v>108</v>
      </c>
      <c r="E232" s="40" t="s">
        <v>112</v>
      </c>
      <c r="F232" s="40" t="s">
        <v>114</v>
      </c>
      <c r="G232" s="40" t="s">
        <v>152</v>
      </c>
      <c r="H232" s="107" t="s">
        <v>154</v>
      </c>
      <c r="I232" s="1"/>
      <c r="J232" s="1"/>
    </row>
    <row r="233" spans="1:10" ht="16.5" thickBot="1">
      <c r="A233" s="123"/>
      <c r="B233" s="124"/>
      <c r="C233" s="124"/>
      <c r="D233" s="124"/>
      <c r="E233" s="124"/>
      <c r="F233" s="89" t="s">
        <v>156</v>
      </c>
      <c r="G233" s="89" t="s">
        <v>153</v>
      </c>
      <c r="H233" s="108" t="s">
        <v>155</v>
      </c>
      <c r="I233" s="1"/>
      <c r="J233" s="1"/>
    </row>
    <row r="234" spans="1:10" ht="15.75">
      <c r="A234" s="183" t="s">
        <v>119</v>
      </c>
      <c r="B234" s="184"/>
      <c r="C234" s="184"/>
      <c r="D234" s="184"/>
      <c r="E234" s="184"/>
      <c r="F234" s="184"/>
      <c r="G234" s="184"/>
      <c r="H234" s="185"/>
      <c r="I234" s="1"/>
      <c r="J234" s="1"/>
    </row>
    <row r="235" spans="1:10" ht="15">
      <c r="A235" s="100">
        <v>1</v>
      </c>
      <c r="B235" s="4">
        <v>4.3</v>
      </c>
      <c r="C235" s="122" t="s">
        <v>120</v>
      </c>
      <c r="D235" s="126">
        <v>142.8</v>
      </c>
      <c r="E235" s="122">
        <v>2100</v>
      </c>
      <c r="F235" s="122"/>
      <c r="G235" s="122" t="s">
        <v>159</v>
      </c>
      <c r="H235" s="97"/>
      <c r="I235" s="1"/>
      <c r="J235" s="1"/>
    </row>
    <row r="236" spans="1:10" ht="15">
      <c r="A236" s="100">
        <v>2</v>
      </c>
      <c r="B236" s="4">
        <v>4.3</v>
      </c>
      <c r="C236" s="122" t="s">
        <v>120</v>
      </c>
      <c r="D236" s="126">
        <v>124.8</v>
      </c>
      <c r="E236" s="122">
        <v>2400</v>
      </c>
      <c r="F236" s="122"/>
      <c r="G236" s="122" t="s">
        <v>159</v>
      </c>
      <c r="H236" s="97"/>
      <c r="I236" s="1"/>
      <c r="J236" s="1"/>
    </row>
    <row r="237" spans="1:10" ht="15">
      <c r="A237" s="100">
        <v>3</v>
      </c>
      <c r="B237" s="4">
        <v>4.3</v>
      </c>
      <c r="C237" s="122" t="s">
        <v>120</v>
      </c>
      <c r="D237" s="126">
        <v>115.7</v>
      </c>
      <c r="E237" s="122">
        <v>2590</v>
      </c>
      <c r="F237" s="122"/>
      <c r="G237" s="122" t="s">
        <v>159</v>
      </c>
      <c r="H237" s="97"/>
      <c r="I237" s="1"/>
      <c r="J237" s="1"/>
    </row>
    <row r="238" spans="1:10" ht="15">
      <c r="A238" s="192" t="s">
        <v>116</v>
      </c>
      <c r="B238" s="152"/>
      <c r="C238" s="152"/>
      <c r="D238" s="152"/>
      <c r="E238" s="152"/>
      <c r="F238" s="152"/>
      <c r="G238" s="152"/>
      <c r="H238" s="193"/>
      <c r="I238" s="1"/>
      <c r="J238" s="1"/>
    </row>
    <row r="239" spans="1:10" ht="15">
      <c r="A239" s="192"/>
      <c r="B239" s="152"/>
      <c r="C239" s="152"/>
      <c r="D239" s="152"/>
      <c r="E239" s="152"/>
      <c r="F239" s="152"/>
      <c r="G239" s="152"/>
      <c r="H239" s="193"/>
      <c r="I239" s="1"/>
      <c r="J239" s="1"/>
    </row>
    <row r="240" spans="1:10" ht="15.75">
      <c r="A240" s="183" t="s">
        <v>90</v>
      </c>
      <c r="B240" s="184"/>
      <c r="C240" s="184"/>
      <c r="D240" s="184"/>
      <c r="E240" s="184"/>
      <c r="F240" s="184"/>
      <c r="G240" s="184"/>
      <c r="H240" s="185"/>
      <c r="I240" s="1"/>
      <c r="J240" s="1"/>
    </row>
    <row r="241" spans="1:14" ht="15">
      <c r="A241" s="3">
        <v>1</v>
      </c>
      <c r="B241" s="4">
        <v>2.1</v>
      </c>
      <c r="C241" s="122">
        <v>710</v>
      </c>
      <c r="D241" s="126">
        <v>155</v>
      </c>
      <c r="E241" s="127">
        <f>C241/D241*1000</f>
        <v>4580.645161290323</v>
      </c>
      <c r="F241" s="122"/>
      <c r="G241" s="122" t="s">
        <v>157</v>
      </c>
      <c r="H241" s="97"/>
      <c r="I241" s="1">
        <v>1</v>
      </c>
      <c r="J241" s="1">
        <v>4581</v>
      </c>
      <c r="K241" s="143">
        <v>2000</v>
      </c>
      <c r="L241" s="143">
        <v>3000</v>
      </c>
      <c r="M241" s="125">
        <v>4000</v>
      </c>
      <c r="N241" s="125">
        <v>6000</v>
      </c>
    </row>
    <row r="242" spans="1:14" ht="15">
      <c r="A242" s="3">
        <v>2</v>
      </c>
      <c r="B242" s="4">
        <v>1.2</v>
      </c>
      <c r="C242" s="122">
        <v>710</v>
      </c>
      <c r="D242" s="126">
        <v>154.5</v>
      </c>
      <c r="E242" s="122">
        <v>4600</v>
      </c>
      <c r="F242" s="122">
        <v>36.5</v>
      </c>
      <c r="G242" s="122" t="s">
        <v>157</v>
      </c>
      <c r="H242" s="97" t="s">
        <v>161</v>
      </c>
      <c r="I242" s="1">
        <v>2</v>
      </c>
      <c r="J242" s="1">
        <v>4600</v>
      </c>
      <c r="K242" s="143">
        <v>2000</v>
      </c>
      <c r="L242" s="143">
        <v>3000</v>
      </c>
      <c r="M242" s="125">
        <v>4000</v>
      </c>
      <c r="N242" s="125">
        <v>6000</v>
      </c>
    </row>
    <row r="243" spans="1:14" ht="15" customHeight="1">
      <c r="A243" s="183" t="s">
        <v>91</v>
      </c>
      <c r="B243" s="184"/>
      <c r="C243" s="184"/>
      <c r="D243" s="184"/>
      <c r="E243" s="184"/>
      <c r="F243" s="184"/>
      <c r="G243" s="184"/>
      <c r="H243" s="185"/>
      <c r="I243" s="1">
        <v>3</v>
      </c>
      <c r="J243" s="1">
        <v>4438</v>
      </c>
      <c r="K243" s="143">
        <v>2000</v>
      </c>
      <c r="L243" s="143">
        <v>3000</v>
      </c>
      <c r="M243" s="125">
        <v>4000</v>
      </c>
      <c r="N243" s="125">
        <v>6000</v>
      </c>
    </row>
    <row r="244" spans="1:14" ht="15" customHeight="1">
      <c r="A244" s="3">
        <v>1</v>
      </c>
      <c r="B244" s="4">
        <v>2.1</v>
      </c>
      <c r="C244" s="122">
        <v>710</v>
      </c>
      <c r="D244" s="126">
        <v>160</v>
      </c>
      <c r="E244" s="127">
        <f>C244/D244*1000</f>
        <v>4437.5</v>
      </c>
      <c r="F244" s="122"/>
      <c r="G244" s="122" t="s">
        <v>157</v>
      </c>
      <c r="H244" s="97"/>
      <c r="I244" s="1">
        <v>4</v>
      </c>
      <c r="J244" s="1">
        <v>4465</v>
      </c>
      <c r="K244" s="143">
        <v>2000</v>
      </c>
      <c r="L244" s="143">
        <v>3000</v>
      </c>
      <c r="M244" s="125">
        <v>4000</v>
      </c>
      <c r="N244" s="125">
        <v>6000</v>
      </c>
    </row>
    <row r="245" spans="1:14" ht="15">
      <c r="A245" s="3">
        <v>2</v>
      </c>
      <c r="B245" s="4">
        <v>1.2</v>
      </c>
      <c r="C245" s="122">
        <v>710</v>
      </c>
      <c r="D245" s="126">
        <v>159</v>
      </c>
      <c r="E245" s="127">
        <f>C245/D245*1000</f>
        <v>4465.408805031447</v>
      </c>
      <c r="F245" s="122"/>
      <c r="G245" s="122" t="s">
        <v>157</v>
      </c>
      <c r="H245" s="97"/>
      <c r="I245" s="1">
        <v>5</v>
      </c>
      <c r="J245" s="1">
        <v>2500</v>
      </c>
      <c r="K245" s="143">
        <v>2000</v>
      </c>
      <c r="L245" s="143">
        <v>3000</v>
      </c>
      <c r="M245" s="125">
        <v>4000</v>
      </c>
      <c r="N245" s="125">
        <v>6000</v>
      </c>
    </row>
    <row r="246" spans="1:14" ht="15.75">
      <c r="A246" s="183" t="s">
        <v>119</v>
      </c>
      <c r="B246" s="184"/>
      <c r="C246" s="184"/>
      <c r="D246" s="184"/>
      <c r="E246" s="184"/>
      <c r="F246" s="184"/>
      <c r="G246" s="184"/>
      <c r="H246" s="185"/>
      <c r="I246" s="1">
        <v>6</v>
      </c>
      <c r="J246" s="1">
        <v>3920</v>
      </c>
      <c r="K246" s="143">
        <v>2000</v>
      </c>
      <c r="L246" s="143">
        <v>3000</v>
      </c>
      <c r="M246" s="125">
        <v>4000</v>
      </c>
      <c r="N246" s="125">
        <v>6000</v>
      </c>
    </row>
    <row r="247" spans="1:14" ht="15">
      <c r="A247" s="100">
        <v>1</v>
      </c>
      <c r="B247" s="4">
        <v>4.3</v>
      </c>
      <c r="C247" s="122">
        <v>1810</v>
      </c>
      <c r="D247" s="126">
        <v>723</v>
      </c>
      <c r="E247" s="122">
        <v>2500</v>
      </c>
      <c r="F247" s="122"/>
      <c r="G247" s="122" t="s">
        <v>159</v>
      </c>
      <c r="H247" s="97"/>
      <c r="I247" s="1">
        <v>7</v>
      </c>
      <c r="J247" s="1">
        <v>3490</v>
      </c>
      <c r="K247" s="143">
        <v>2000</v>
      </c>
      <c r="L247" s="143">
        <v>3000</v>
      </c>
      <c r="M247" s="125">
        <v>4000</v>
      </c>
      <c r="N247" s="125">
        <v>6000</v>
      </c>
    </row>
    <row r="248" spans="1:10" ht="15">
      <c r="A248" s="100">
        <v>2</v>
      </c>
      <c r="B248" s="4">
        <v>4.3</v>
      </c>
      <c r="C248" s="122">
        <v>1810</v>
      </c>
      <c r="D248" s="126">
        <v>462</v>
      </c>
      <c r="E248" s="122">
        <v>3920</v>
      </c>
      <c r="F248" s="122">
        <v>13.8</v>
      </c>
      <c r="G248" s="122" t="s">
        <v>158</v>
      </c>
      <c r="H248" s="97" t="s">
        <v>160</v>
      </c>
      <c r="I248" s="1"/>
      <c r="J248" s="1"/>
    </row>
    <row r="249" spans="1:10" ht="15">
      <c r="A249" s="100">
        <v>3</v>
      </c>
      <c r="B249" s="4">
        <v>4.3</v>
      </c>
      <c r="C249" s="122">
        <v>1810</v>
      </c>
      <c r="D249" s="126">
        <v>518</v>
      </c>
      <c r="E249" s="122">
        <v>3490</v>
      </c>
      <c r="F249" s="122"/>
      <c r="G249" s="122" t="s">
        <v>158</v>
      </c>
      <c r="H249" s="97"/>
      <c r="I249" s="1"/>
      <c r="J249" s="1"/>
    </row>
    <row r="250" spans="1:10" ht="15.75" customHeight="1">
      <c r="A250" s="192" t="s">
        <v>117</v>
      </c>
      <c r="B250" s="152"/>
      <c r="C250" s="152"/>
      <c r="D250" s="152"/>
      <c r="E250" s="152"/>
      <c r="F250" s="152"/>
      <c r="G250" s="152"/>
      <c r="H250" s="193"/>
      <c r="I250" s="1"/>
      <c r="J250" s="1"/>
    </row>
    <row r="251" spans="1:10" ht="15.75" customHeight="1">
      <c r="A251" s="192"/>
      <c r="B251" s="152"/>
      <c r="C251" s="152"/>
      <c r="D251" s="152"/>
      <c r="E251" s="152"/>
      <c r="F251" s="152"/>
      <c r="G251" s="152"/>
      <c r="H251" s="193"/>
      <c r="I251" s="1"/>
      <c r="J251" s="1"/>
    </row>
    <row r="252" spans="1:10" ht="15.75">
      <c r="A252" s="183" t="s">
        <v>90</v>
      </c>
      <c r="B252" s="184"/>
      <c r="C252" s="184"/>
      <c r="D252" s="184"/>
      <c r="E252" s="184"/>
      <c r="F252" s="184"/>
      <c r="G252" s="184"/>
      <c r="H252" s="185"/>
      <c r="I252" s="1"/>
      <c r="J252" s="1"/>
    </row>
    <row r="253" spans="1:10" ht="15">
      <c r="A253" s="3">
        <v>1</v>
      </c>
      <c r="B253" s="4">
        <v>2.1</v>
      </c>
      <c r="C253" s="122">
        <v>710</v>
      </c>
      <c r="D253" s="126">
        <v>163</v>
      </c>
      <c r="E253" s="127">
        <f>C253/D253*1000</f>
        <v>4355.828220858895</v>
      </c>
      <c r="F253" s="122"/>
      <c r="G253" s="122" t="s">
        <v>157</v>
      </c>
      <c r="H253" s="97"/>
      <c r="I253" s="1"/>
      <c r="J253" s="1"/>
    </row>
    <row r="254" spans="1:10" ht="15.75" customHeight="1" thickBot="1">
      <c r="A254" s="3">
        <v>2</v>
      </c>
      <c r="B254" s="4">
        <v>1.2</v>
      </c>
      <c r="C254" s="122">
        <v>710</v>
      </c>
      <c r="D254" s="126">
        <v>155.8</v>
      </c>
      <c r="E254" s="122">
        <v>4560</v>
      </c>
      <c r="F254" s="122">
        <v>35.6</v>
      </c>
      <c r="G254" s="122" t="s">
        <v>157</v>
      </c>
      <c r="H254" s="97" t="s">
        <v>161</v>
      </c>
      <c r="I254" s="1" t="s">
        <v>191</v>
      </c>
      <c r="J254" s="1"/>
    </row>
    <row r="255" spans="1:10" ht="15" customHeight="1">
      <c r="A255" s="173" t="s">
        <v>12</v>
      </c>
      <c r="B255" s="163"/>
      <c r="C255" s="163"/>
      <c r="D255" s="163"/>
      <c r="E255" s="163"/>
      <c r="F255" s="163"/>
      <c r="G255" s="163"/>
      <c r="H255" s="174"/>
      <c r="I255" s="1"/>
      <c r="J255" s="1"/>
    </row>
    <row r="256" spans="1:10" ht="15.75" thickBot="1">
      <c r="A256" s="35" t="s">
        <v>124</v>
      </c>
      <c r="B256" s="41"/>
      <c r="C256" s="41"/>
      <c r="D256" s="41"/>
      <c r="E256" s="41"/>
      <c r="F256" s="41"/>
      <c r="G256" s="41"/>
      <c r="H256" s="80"/>
      <c r="I256" s="1"/>
      <c r="J256" s="1"/>
    </row>
    <row r="257" spans="1:10" ht="15.75" thickBot="1">
      <c r="A257" s="69" t="s">
        <v>48</v>
      </c>
      <c r="B257" s="14"/>
      <c r="C257" s="14"/>
      <c r="D257" s="6"/>
      <c r="E257" s="84"/>
      <c r="F257" s="14" t="s">
        <v>148</v>
      </c>
      <c r="G257" s="41"/>
      <c r="H257" s="80"/>
      <c r="I257" s="1"/>
      <c r="J257" s="1"/>
    </row>
    <row r="258" spans="1:10" ht="15.75" thickBot="1">
      <c r="A258" s="49" t="s">
        <v>53</v>
      </c>
      <c r="B258" s="50"/>
      <c r="C258" s="50"/>
      <c r="D258" s="50"/>
      <c r="E258" s="29"/>
      <c r="F258" s="41"/>
      <c r="G258" s="41"/>
      <c r="H258" s="80"/>
      <c r="I258" s="1"/>
      <c r="J258" s="1"/>
    </row>
    <row r="259" spans="1:10" ht="15.75">
      <c r="A259" s="2" t="s">
        <v>2</v>
      </c>
      <c r="B259" s="39" t="s">
        <v>82</v>
      </c>
      <c r="C259" s="39" t="s">
        <v>109</v>
      </c>
      <c r="D259" s="39" t="s">
        <v>107</v>
      </c>
      <c r="E259" s="39" t="s">
        <v>111</v>
      </c>
      <c r="F259" s="39" t="s">
        <v>113</v>
      </c>
      <c r="G259" s="163" t="s">
        <v>141</v>
      </c>
      <c r="H259" s="174"/>
      <c r="I259" s="1"/>
      <c r="J259" s="1"/>
    </row>
    <row r="260" spans="1:10" ht="15.75">
      <c r="A260" s="34" t="s">
        <v>106</v>
      </c>
      <c r="B260" s="40" t="s">
        <v>83</v>
      </c>
      <c r="C260" s="40" t="s">
        <v>110</v>
      </c>
      <c r="D260" s="40" t="s">
        <v>108</v>
      </c>
      <c r="E260" s="40" t="s">
        <v>112</v>
      </c>
      <c r="F260" s="40" t="s">
        <v>114</v>
      </c>
      <c r="G260" s="40" t="s">
        <v>152</v>
      </c>
      <c r="H260" s="107" t="s">
        <v>154</v>
      </c>
      <c r="I260" s="1"/>
      <c r="J260" s="1"/>
    </row>
    <row r="261" spans="1:10" ht="16.5" thickBot="1">
      <c r="A261" s="123"/>
      <c r="B261" s="124"/>
      <c r="C261" s="124"/>
      <c r="D261" s="124"/>
      <c r="E261" s="124"/>
      <c r="F261" s="89" t="s">
        <v>156</v>
      </c>
      <c r="G261" s="89" t="s">
        <v>153</v>
      </c>
      <c r="H261" s="108" t="s">
        <v>155</v>
      </c>
      <c r="I261" s="68" t="s">
        <v>162</v>
      </c>
      <c r="J261" s="1"/>
    </row>
    <row r="262" spans="1:10" ht="15.75" customHeight="1">
      <c r="A262" s="183" t="s">
        <v>91</v>
      </c>
      <c r="B262" s="184"/>
      <c r="C262" s="184"/>
      <c r="D262" s="184"/>
      <c r="E262" s="184"/>
      <c r="F262" s="184"/>
      <c r="G262" s="184"/>
      <c r="H262" s="185"/>
      <c r="I262" s="1"/>
      <c r="J262" s="1"/>
    </row>
    <row r="263" spans="1:10" ht="15">
      <c r="A263" s="3">
        <v>1</v>
      </c>
      <c r="B263" s="4">
        <v>2.1</v>
      </c>
      <c r="C263" s="122">
        <v>710</v>
      </c>
      <c r="D263" s="126">
        <v>172</v>
      </c>
      <c r="E263" s="127">
        <f>C263/D263*1000</f>
        <v>4127.906976744186</v>
      </c>
      <c r="F263" s="122"/>
      <c r="G263" s="122" t="s">
        <v>157</v>
      </c>
      <c r="H263" s="97"/>
      <c r="I263" s="1"/>
      <c r="J263" s="1"/>
    </row>
    <row r="264" spans="1:10" ht="15">
      <c r="A264" s="3">
        <v>2</v>
      </c>
      <c r="B264" s="4">
        <v>1.2</v>
      </c>
      <c r="C264" s="122">
        <v>710</v>
      </c>
      <c r="D264" s="126">
        <v>162</v>
      </c>
      <c r="E264" s="127">
        <f>C264/D264*1000</f>
        <v>4382.716049382716</v>
      </c>
      <c r="F264" s="122"/>
      <c r="G264" s="122" t="s">
        <v>157</v>
      </c>
      <c r="H264" s="97"/>
      <c r="I264" s="1"/>
      <c r="J264" s="1"/>
    </row>
    <row r="265" spans="1:10" ht="15.75">
      <c r="A265" s="183" t="s">
        <v>119</v>
      </c>
      <c r="B265" s="184"/>
      <c r="C265" s="184"/>
      <c r="D265" s="184"/>
      <c r="E265" s="184"/>
      <c r="F265" s="184"/>
      <c r="G265" s="184"/>
      <c r="H265" s="185"/>
      <c r="I265" s="1"/>
      <c r="J265" s="1"/>
    </row>
    <row r="266" spans="1:10" ht="15">
      <c r="A266" s="3">
        <v>1</v>
      </c>
      <c r="B266" s="4">
        <v>4.3</v>
      </c>
      <c r="C266" s="122">
        <v>1800</v>
      </c>
      <c r="D266" s="126">
        <v>888</v>
      </c>
      <c r="E266" s="122">
        <v>2030</v>
      </c>
      <c r="F266" s="122"/>
      <c r="G266" s="122" t="s">
        <v>159</v>
      </c>
      <c r="H266" s="97"/>
      <c r="I266" s="1"/>
      <c r="J266" s="1"/>
    </row>
    <row r="267" spans="1:10" ht="15">
      <c r="A267" s="3">
        <v>2</v>
      </c>
      <c r="B267" s="4">
        <v>4.3</v>
      </c>
      <c r="C267" s="122">
        <v>1800</v>
      </c>
      <c r="D267" s="126">
        <v>826</v>
      </c>
      <c r="E267" s="122">
        <v>2180</v>
      </c>
      <c r="F267" s="122"/>
      <c r="G267" s="122" t="s">
        <v>159</v>
      </c>
      <c r="H267" s="97"/>
      <c r="I267" s="1"/>
      <c r="J267" s="1"/>
    </row>
    <row r="268" spans="1:10" ht="15.75" customHeight="1">
      <c r="A268" s="192" t="s">
        <v>121</v>
      </c>
      <c r="B268" s="152"/>
      <c r="C268" s="152"/>
      <c r="D268" s="152"/>
      <c r="E268" s="152"/>
      <c r="F268" s="152"/>
      <c r="G268" s="152"/>
      <c r="H268" s="193"/>
      <c r="I268" s="1"/>
      <c r="J268" s="1"/>
    </row>
    <row r="269" spans="1:10" ht="15.75">
      <c r="A269" s="192"/>
      <c r="B269" s="152"/>
      <c r="C269" s="152"/>
      <c r="D269" s="152"/>
      <c r="E269" s="152"/>
      <c r="F269" s="152"/>
      <c r="G269" s="152"/>
      <c r="H269" s="193"/>
      <c r="I269" s="1"/>
      <c r="J269" s="68" t="s">
        <v>163</v>
      </c>
    </row>
    <row r="270" spans="1:10" ht="16.5" thickBot="1">
      <c r="A270" s="183" t="s">
        <v>119</v>
      </c>
      <c r="B270" s="184"/>
      <c r="C270" s="184"/>
      <c r="D270" s="184"/>
      <c r="E270" s="184"/>
      <c r="F270" s="184"/>
      <c r="G270" s="184"/>
      <c r="H270" s="185"/>
      <c r="I270" s="1"/>
      <c r="J270" s="1"/>
    </row>
    <row r="271" spans="1:14" ht="15.75">
      <c r="A271" s="3">
        <v>1</v>
      </c>
      <c r="B271" s="4">
        <v>4.3</v>
      </c>
      <c r="C271" s="122" t="s">
        <v>120</v>
      </c>
      <c r="D271" s="122">
        <v>115.6</v>
      </c>
      <c r="E271" s="122">
        <v>2600</v>
      </c>
      <c r="F271" s="122"/>
      <c r="G271" s="122" t="s">
        <v>159</v>
      </c>
      <c r="H271" s="97"/>
      <c r="I271" s="1"/>
      <c r="J271" s="2" t="s">
        <v>164</v>
      </c>
      <c r="K271" s="16" t="s">
        <v>166</v>
      </c>
      <c r="L271" s="16" t="s">
        <v>169</v>
      </c>
      <c r="M271" s="39" t="s">
        <v>177</v>
      </c>
      <c r="N271" s="16" t="s">
        <v>173</v>
      </c>
    </row>
    <row r="272" spans="1:14" ht="16.5" thickBot="1">
      <c r="A272" s="20">
        <v>2</v>
      </c>
      <c r="B272" s="21">
        <v>4.3</v>
      </c>
      <c r="C272" s="121" t="s">
        <v>120</v>
      </c>
      <c r="D272" s="121">
        <v>129.9</v>
      </c>
      <c r="E272" s="121">
        <v>2310</v>
      </c>
      <c r="F272" s="121"/>
      <c r="G272" s="121" t="s">
        <v>159</v>
      </c>
      <c r="H272" s="119"/>
      <c r="I272" s="1"/>
      <c r="J272" s="34" t="s">
        <v>179</v>
      </c>
      <c r="K272" s="42" t="s">
        <v>180</v>
      </c>
      <c r="L272" s="42" t="s">
        <v>180</v>
      </c>
      <c r="M272" s="40" t="s">
        <v>172</v>
      </c>
      <c r="N272" s="42" t="s">
        <v>175</v>
      </c>
    </row>
    <row r="273" spans="1:14" ht="16.5" thickBot="1">
      <c r="A273" s="46" t="s">
        <v>123</v>
      </c>
      <c r="F273" s="1"/>
      <c r="G273" s="1"/>
      <c r="H273" s="1"/>
      <c r="I273" s="1"/>
      <c r="J273" s="34" t="s">
        <v>165</v>
      </c>
      <c r="K273" s="130" t="s">
        <v>167</v>
      </c>
      <c r="L273" s="130" t="s">
        <v>170</v>
      </c>
      <c r="M273" s="109" t="s">
        <v>176</v>
      </c>
      <c r="N273" s="130" t="s">
        <v>176</v>
      </c>
    </row>
    <row r="274" spans="1:14" ht="16.5" thickBot="1">
      <c r="A274" s="173" t="s">
        <v>12</v>
      </c>
      <c r="B274" s="163"/>
      <c r="C274" s="163"/>
      <c r="D274" s="163"/>
      <c r="E274" s="163"/>
      <c r="F274" s="174"/>
      <c r="G274" s="1"/>
      <c r="H274" s="1"/>
      <c r="I274" s="1"/>
      <c r="J274" s="5" t="s">
        <v>110</v>
      </c>
      <c r="K274" s="17" t="s">
        <v>168</v>
      </c>
      <c r="L274" s="17" t="s">
        <v>171</v>
      </c>
      <c r="M274" s="89" t="s">
        <v>110</v>
      </c>
      <c r="N274" s="131" t="s">
        <v>174</v>
      </c>
    </row>
    <row r="275" spans="1:14" ht="15">
      <c r="A275" s="35" t="s">
        <v>192</v>
      </c>
      <c r="B275" s="41"/>
      <c r="C275" s="41"/>
      <c r="D275" s="41"/>
      <c r="E275" s="41"/>
      <c r="F275" s="8"/>
      <c r="G275" s="1"/>
      <c r="H275" s="1"/>
      <c r="I275" s="1"/>
      <c r="J275" s="90">
        <v>7</v>
      </c>
      <c r="K275" s="59">
        <v>19</v>
      </c>
      <c r="L275" s="91">
        <f>J275/K275^0.5</f>
        <v>1.6059101370939322</v>
      </c>
      <c r="M275" s="120">
        <v>10</v>
      </c>
      <c r="N275" s="25">
        <f>(M275/L275)^2</f>
        <v>38.77551020408164</v>
      </c>
    </row>
    <row r="276" spans="1:14" ht="15.75" thickBot="1">
      <c r="A276" s="35" t="s">
        <v>48</v>
      </c>
      <c r="B276" s="41"/>
      <c r="C276" s="41"/>
      <c r="D276" s="6"/>
      <c r="E276" s="41" t="s">
        <v>148</v>
      </c>
      <c r="F276" s="8"/>
      <c r="G276" s="1"/>
      <c r="H276" s="1"/>
      <c r="I276" s="1"/>
      <c r="J276" s="9"/>
      <c r="K276" s="132"/>
      <c r="L276" s="132"/>
      <c r="M276" s="121">
        <v>20</v>
      </c>
      <c r="N276" s="27">
        <f>(M276/L275)^2</f>
        <v>155.10204081632656</v>
      </c>
    </row>
    <row r="277" spans="1:14" ht="15.75" thickBot="1">
      <c r="A277" s="35" t="s">
        <v>53</v>
      </c>
      <c r="B277" s="41"/>
      <c r="C277" s="41"/>
      <c r="D277" s="41"/>
      <c r="E277" s="6"/>
      <c r="F277" s="8"/>
      <c r="G277" s="1"/>
      <c r="H277" s="1"/>
      <c r="I277" s="1"/>
      <c r="J277" s="35"/>
      <c r="K277" s="133"/>
      <c r="L277" s="133"/>
      <c r="M277" s="122">
        <v>30</v>
      </c>
      <c r="N277" s="27">
        <f>(M277/L275)^2</f>
        <v>348.9795918367348</v>
      </c>
    </row>
    <row r="278" spans="1:14" ht="16.5" thickBot="1">
      <c r="A278" s="2" t="s">
        <v>2</v>
      </c>
      <c r="B278" s="39" t="s">
        <v>81</v>
      </c>
      <c r="C278" s="39" t="s">
        <v>82</v>
      </c>
      <c r="D278" s="39" t="s">
        <v>125</v>
      </c>
      <c r="E278" s="39" t="s">
        <v>6</v>
      </c>
      <c r="F278" s="138"/>
      <c r="G278" s="1"/>
      <c r="H278" s="1"/>
      <c r="I278" s="1"/>
      <c r="J278" s="35"/>
      <c r="K278" s="133"/>
      <c r="L278" s="133"/>
      <c r="M278" s="122">
        <v>40</v>
      </c>
      <c r="N278" s="27">
        <f>(M278/L275)^2</f>
        <v>620.4081632653063</v>
      </c>
    </row>
    <row r="279" spans="1:14" ht="16.5" thickBot="1">
      <c r="A279" s="5" t="s">
        <v>106</v>
      </c>
      <c r="B279" s="17" t="s">
        <v>110</v>
      </c>
      <c r="C279" s="5" t="s">
        <v>83</v>
      </c>
      <c r="D279" s="17" t="s">
        <v>126</v>
      </c>
      <c r="E279" s="5"/>
      <c r="F279" s="108" t="s">
        <v>127</v>
      </c>
      <c r="H279" s="1"/>
      <c r="I279" s="1"/>
      <c r="J279" s="35"/>
      <c r="K279" s="133"/>
      <c r="L279" s="133"/>
      <c r="M279" s="122">
        <v>50</v>
      </c>
      <c r="N279" s="27">
        <f>(M279/L275)^2</f>
        <v>969.3877551020411</v>
      </c>
    </row>
    <row r="280" spans="1:14" ht="16.5" thickBot="1">
      <c r="A280" s="173" t="s">
        <v>138</v>
      </c>
      <c r="B280" s="163"/>
      <c r="C280" s="163"/>
      <c r="D280" s="163"/>
      <c r="E280" s="163"/>
      <c r="F280" s="174"/>
      <c r="G280" s="41"/>
      <c r="H280" s="1"/>
      <c r="I280" s="1"/>
      <c r="J280" s="35"/>
      <c r="K280" s="133"/>
      <c r="L280" s="133"/>
      <c r="M280" s="122">
        <v>60</v>
      </c>
      <c r="N280" s="27">
        <f>(M280/L275)^2</f>
        <v>1395.9183673469392</v>
      </c>
    </row>
    <row r="281" spans="1:14" ht="16.5" thickBot="1">
      <c r="A281" s="150" t="s">
        <v>115</v>
      </c>
      <c r="B281" s="151"/>
      <c r="C281" s="151"/>
      <c r="D281" s="151"/>
      <c r="E281" s="151"/>
      <c r="F281" s="169"/>
      <c r="G281" s="6"/>
      <c r="H281" s="1"/>
      <c r="I281" s="1"/>
      <c r="J281" s="9"/>
      <c r="K281" s="132"/>
      <c r="L281" s="132"/>
      <c r="M281" s="121">
        <v>70</v>
      </c>
      <c r="N281" s="27">
        <f>(M281/L275)^2</f>
        <v>1900.0000000000002</v>
      </c>
    </row>
    <row r="282" spans="1:14" ht="16.5" thickBot="1">
      <c r="A282" s="177" t="s">
        <v>86</v>
      </c>
      <c r="B282" s="178"/>
      <c r="C282" s="178"/>
      <c r="D282" s="178"/>
      <c r="E282" s="178"/>
      <c r="F282" s="179"/>
      <c r="G282" s="6"/>
      <c r="H282" s="1"/>
      <c r="I282" s="1"/>
      <c r="J282" s="9"/>
      <c r="K282" s="132"/>
      <c r="L282" s="132"/>
      <c r="M282" s="129">
        <v>80</v>
      </c>
      <c r="N282" s="27">
        <f>(M282/L275)^2</f>
        <v>2481.632653061225</v>
      </c>
    </row>
    <row r="283" spans="1:10" ht="15">
      <c r="A283" s="3">
        <v>1</v>
      </c>
      <c r="B283" s="122" t="s">
        <v>178</v>
      </c>
      <c r="C283" s="4">
        <v>2.4</v>
      </c>
      <c r="D283" s="122" t="s">
        <v>181</v>
      </c>
      <c r="E283" s="122" t="s">
        <v>132</v>
      </c>
      <c r="F283" s="80" t="s">
        <v>128</v>
      </c>
      <c r="G283" s="1"/>
      <c r="H283" s="1"/>
      <c r="I283" s="1"/>
      <c r="J283" s="1"/>
    </row>
    <row r="284" spans="1:10" ht="15">
      <c r="A284" s="136"/>
      <c r="B284" s="128"/>
      <c r="C284" s="137"/>
      <c r="D284" s="122"/>
      <c r="E284" s="122"/>
      <c r="F284" s="80" t="s">
        <v>129</v>
      </c>
      <c r="G284" s="1"/>
      <c r="I284" s="1"/>
      <c r="J284" s="1"/>
    </row>
    <row r="285" spans="1:10" ht="15">
      <c r="A285" s="136"/>
      <c r="B285" s="128"/>
      <c r="C285" s="137"/>
      <c r="D285" s="122"/>
      <c r="E285" s="122"/>
      <c r="F285" s="80" t="s">
        <v>130</v>
      </c>
      <c r="G285" s="1"/>
      <c r="I285" s="1"/>
      <c r="J285" s="1"/>
    </row>
    <row r="286" spans="1:10" ht="15">
      <c r="A286" s="3"/>
      <c r="B286" s="122"/>
      <c r="C286" s="4"/>
      <c r="D286" s="122"/>
      <c r="E286" s="122"/>
      <c r="F286" s="80" t="s">
        <v>131</v>
      </c>
      <c r="G286" s="1"/>
      <c r="I286" s="1"/>
      <c r="J286" s="1"/>
    </row>
    <row r="287" spans="1:10" ht="15">
      <c r="A287" s="3">
        <v>2</v>
      </c>
      <c r="B287" s="134"/>
      <c r="C287" s="4">
        <v>2.4</v>
      </c>
      <c r="D287" s="122" t="s">
        <v>133</v>
      </c>
      <c r="E287" s="122" t="s">
        <v>134</v>
      </c>
      <c r="F287" s="80" t="s">
        <v>135</v>
      </c>
      <c r="G287" s="1"/>
      <c r="I287" s="1"/>
      <c r="J287" s="1"/>
    </row>
    <row r="288" spans="1:10" ht="15">
      <c r="A288" s="136"/>
      <c r="B288" s="128"/>
      <c r="C288" s="137"/>
      <c r="D288" s="122"/>
      <c r="E288" s="122"/>
      <c r="F288" s="80" t="s">
        <v>136</v>
      </c>
      <c r="G288" s="1"/>
      <c r="I288" s="1"/>
      <c r="J288" s="1"/>
    </row>
    <row r="289" spans="1:10" ht="15">
      <c r="A289" s="3"/>
      <c r="B289" s="122"/>
      <c r="C289" s="4"/>
      <c r="D289" s="122"/>
      <c r="E289" s="122"/>
      <c r="F289" s="80" t="s">
        <v>137</v>
      </c>
      <c r="G289" s="1"/>
      <c r="I289" s="1"/>
      <c r="J289" s="1"/>
    </row>
    <row r="290" spans="1:10" ht="15">
      <c r="A290" s="3">
        <v>3</v>
      </c>
      <c r="B290" s="122"/>
      <c r="C290" s="4">
        <v>2.4</v>
      </c>
      <c r="D290" s="122" t="s">
        <v>133</v>
      </c>
      <c r="E290" s="122" t="s">
        <v>134</v>
      </c>
      <c r="F290" s="80" t="s">
        <v>135</v>
      </c>
      <c r="G290" s="1"/>
      <c r="I290" s="1"/>
      <c r="J290" s="1"/>
    </row>
    <row r="291" spans="1:10" ht="15">
      <c r="A291" s="3"/>
      <c r="B291" s="122"/>
      <c r="C291" s="4"/>
      <c r="D291" s="122"/>
      <c r="E291" s="122"/>
      <c r="F291" s="80" t="s">
        <v>136</v>
      </c>
      <c r="G291" s="1"/>
      <c r="I291" s="1"/>
      <c r="J291" s="1"/>
    </row>
    <row r="292" spans="1:10" ht="15.75" thickBot="1">
      <c r="A292" s="3"/>
      <c r="B292" s="122"/>
      <c r="C292" s="4"/>
      <c r="D292" s="122"/>
      <c r="E292" s="122"/>
      <c r="F292" s="80" t="s">
        <v>137</v>
      </c>
      <c r="G292" s="1"/>
      <c r="I292" s="1"/>
      <c r="J292" s="1"/>
    </row>
    <row r="293" spans="1:10" ht="16.5" thickBot="1">
      <c r="A293" s="177" t="s">
        <v>85</v>
      </c>
      <c r="B293" s="178"/>
      <c r="C293" s="178"/>
      <c r="D293" s="178"/>
      <c r="E293" s="178"/>
      <c r="F293" s="179"/>
      <c r="G293" s="1"/>
      <c r="I293" s="1"/>
      <c r="J293" s="1"/>
    </row>
    <row r="294" spans="1:10" ht="15">
      <c r="A294" s="3">
        <v>1</v>
      </c>
      <c r="B294" s="122"/>
      <c r="C294" s="4">
        <v>1.2</v>
      </c>
      <c r="D294" s="122" t="s">
        <v>181</v>
      </c>
      <c r="E294" s="122" t="s">
        <v>132</v>
      </c>
      <c r="F294" s="80" t="s">
        <v>128</v>
      </c>
      <c r="G294" s="1"/>
      <c r="I294" s="1"/>
      <c r="J294" s="1"/>
    </row>
    <row r="295" spans="1:10" ht="15">
      <c r="A295" s="136"/>
      <c r="B295" s="128"/>
      <c r="C295" s="137"/>
      <c r="D295" s="122"/>
      <c r="E295" s="122"/>
      <c r="F295" s="80" t="s">
        <v>129</v>
      </c>
      <c r="G295" s="1"/>
      <c r="I295" s="1"/>
      <c r="J295" s="1"/>
    </row>
    <row r="296" spans="1:10" ht="15">
      <c r="A296" s="136"/>
      <c r="B296" s="128"/>
      <c r="C296" s="137"/>
      <c r="D296" s="122"/>
      <c r="E296" s="122"/>
      <c r="F296" s="80" t="s">
        <v>130</v>
      </c>
      <c r="G296" s="1"/>
      <c r="I296" s="1"/>
      <c r="J296" s="1"/>
    </row>
    <row r="297" spans="1:10" ht="15">
      <c r="A297" s="3"/>
      <c r="B297" s="122"/>
      <c r="C297" s="4"/>
      <c r="D297" s="122"/>
      <c r="E297" s="122"/>
      <c r="F297" s="80" t="s">
        <v>131</v>
      </c>
      <c r="G297" s="1"/>
      <c r="I297" s="1"/>
      <c r="J297" s="1"/>
    </row>
    <row r="298" spans="1:10" ht="15">
      <c r="A298" s="3">
        <v>2</v>
      </c>
      <c r="B298" s="134"/>
      <c r="C298" s="4">
        <v>1.2</v>
      </c>
      <c r="D298" s="122" t="s">
        <v>133</v>
      </c>
      <c r="E298" s="122" t="s">
        <v>134</v>
      </c>
      <c r="F298" s="80" t="s">
        <v>135</v>
      </c>
      <c r="G298" s="1"/>
      <c r="I298" s="1"/>
      <c r="J298" s="1"/>
    </row>
    <row r="299" spans="1:10" ht="15">
      <c r="A299" s="136"/>
      <c r="B299" s="128"/>
      <c r="C299" s="137"/>
      <c r="D299" s="122"/>
      <c r="E299" s="122"/>
      <c r="F299" s="80" t="s">
        <v>136</v>
      </c>
      <c r="G299" s="1"/>
      <c r="I299" s="1"/>
      <c r="J299" s="1"/>
    </row>
    <row r="300" spans="1:10" ht="15">
      <c r="A300" s="3"/>
      <c r="B300" s="122"/>
      <c r="C300" s="4"/>
      <c r="D300" s="122"/>
      <c r="E300" s="122"/>
      <c r="F300" s="80" t="s">
        <v>137</v>
      </c>
      <c r="G300" s="1"/>
      <c r="I300" s="1"/>
      <c r="J300" s="1"/>
    </row>
    <row r="301" spans="1:10" ht="15">
      <c r="A301" s="100">
        <v>3</v>
      </c>
      <c r="B301" s="134"/>
      <c r="C301" s="135">
        <v>1.2</v>
      </c>
      <c r="D301" s="122" t="s">
        <v>133</v>
      </c>
      <c r="E301" s="122" t="s">
        <v>134</v>
      </c>
      <c r="F301" s="80" t="s">
        <v>135</v>
      </c>
      <c r="G301" s="1"/>
      <c r="I301" s="1"/>
      <c r="J301" s="1"/>
    </row>
    <row r="302" spans="1:10" ht="15">
      <c r="A302" s="35"/>
      <c r="B302" s="41"/>
      <c r="C302" s="41"/>
      <c r="D302" s="41"/>
      <c r="E302" s="41"/>
      <c r="F302" s="80" t="s">
        <v>136</v>
      </c>
      <c r="G302" s="1"/>
      <c r="I302" s="1"/>
      <c r="J302" s="1"/>
    </row>
    <row r="303" spans="1:10" ht="15.75" thickBot="1">
      <c r="A303" s="9"/>
      <c r="B303" s="10"/>
      <c r="C303" s="10"/>
      <c r="D303" s="10"/>
      <c r="E303" s="10"/>
      <c r="F303" s="67" t="s">
        <v>137</v>
      </c>
      <c r="G303" s="1"/>
      <c r="I303" s="1"/>
      <c r="J303" s="1"/>
    </row>
    <row r="304" spans="1:10" ht="15.75" thickBot="1">
      <c r="A304" s="45" t="s">
        <v>139</v>
      </c>
      <c r="F304" s="1"/>
      <c r="G304" s="1"/>
      <c r="H304" s="1"/>
      <c r="I304" s="1"/>
      <c r="J304" s="1"/>
    </row>
    <row r="305" spans="1:10" ht="16.5" thickBot="1">
      <c r="A305" s="160" t="s">
        <v>12</v>
      </c>
      <c r="B305" s="161"/>
      <c r="C305" s="161"/>
      <c r="D305" s="161"/>
      <c r="E305" s="161"/>
      <c r="F305" s="161"/>
      <c r="G305" s="162"/>
      <c r="H305" s="1"/>
      <c r="I305" s="68" t="s">
        <v>231</v>
      </c>
      <c r="J305" s="1"/>
    </row>
    <row r="306" spans="1:10" ht="16.5" thickBot="1">
      <c r="A306" s="69" t="s">
        <v>235</v>
      </c>
      <c r="B306" s="14"/>
      <c r="C306" s="14"/>
      <c r="D306" s="14"/>
      <c r="E306" s="14"/>
      <c r="F306" s="14"/>
      <c r="G306" s="15"/>
      <c r="H306" s="1"/>
      <c r="I306" s="68" t="s">
        <v>232</v>
      </c>
      <c r="J306" s="1"/>
    </row>
    <row r="307" spans="1:10" ht="16.5" thickBot="1">
      <c r="A307" s="9" t="s">
        <v>48</v>
      </c>
      <c r="B307" s="10"/>
      <c r="C307" s="10"/>
      <c r="D307" s="6"/>
      <c r="E307" s="69" t="s">
        <v>148</v>
      </c>
      <c r="F307" s="14"/>
      <c r="G307" s="15"/>
      <c r="H307" s="1"/>
      <c r="I307" s="68" t="s">
        <v>233</v>
      </c>
      <c r="J307" s="1"/>
    </row>
    <row r="308" spans="1:10" ht="16.5" thickBot="1">
      <c r="A308" s="49" t="s">
        <v>53</v>
      </c>
      <c r="B308" s="50"/>
      <c r="C308" s="50"/>
      <c r="D308" s="50"/>
      <c r="E308" s="41"/>
      <c r="F308" s="41"/>
      <c r="G308" s="80"/>
      <c r="H308" s="1"/>
      <c r="I308" s="68" t="s">
        <v>234</v>
      </c>
      <c r="J308" s="1"/>
    </row>
    <row r="309" spans="1:10" ht="15.75">
      <c r="A309" s="2" t="s">
        <v>2</v>
      </c>
      <c r="B309" s="16" t="s">
        <v>140</v>
      </c>
      <c r="C309" s="173" t="s">
        <v>142</v>
      </c>
      <c r="D309" s="163"/>
      <c r="E309" s="163"/>
      <c r="F309" s="174"/>
      <c r="G309" s="16" t="s">
        <v>141</v>
      </c>
      <c r="H309" s="68"/>
      <c r="I309" s="1"/>
      <c r="J309" s="1"/>
    </row>
    <row r="310" spans="1:10" ht="16.5" thickBot="1">
      <c r="A310" s="34" t="s">
        <v>106</v>
      </c>
      <c r="B310" s="42" t="s">
        <v>83</v>
      </c>
      <c r="C310" s="150" t="s">
        <v>143</v>
      </c>
      <c r="D310" s="151"/>
      <c r="E310" s="151"/>
      <c r="F310" s="169"/>
      <c r="G310" s="42" t="s">
        <v>182</v>
      </c>
      <c r="H310" s="1"/>
      <c r="I310" s="1"/>
      <c r="J310" s="1"/>
    </row>
    <row r="311" spans="1:10" ht="16.5" thickBot="1">
      <c r="A311" s="139"/>
      <c r="B311" s="139"/>
      <c r="C311" s="142" t="s">
        <v>230</v>
      </c>
      <c r="D311" s="89" t="s">
        <v>227</v>
      </c>
      <c r="E311" s="36" t="s">
        <v>228</v>
      </c>
      <c r="F311" s="108" t="s">
        <v>229</v>
      </c>
      <c r="G311" s="17" t="s">
        <v>186</v>
      </c>
      <c r="H311" s="1"/>
      <c r="J311" s="1"/>
    </row>
    <row r="312" spans="1:10" ht="16.5" thickBot="1">
      <c r="A312" s="160" t="s">
        <v>122</v>
      </c>
      <c r="B312" s="161"/>
      <c r="C312" s="161"/>
      <c r="D312" s="161"/>
      <c r="E312" s="161"/>
      <c r="F312" s="161"/>
      <c r="G312" s="162"/>
      <c r="H312" s="1"/>
      <c r="J312" s="1"/>
    </row>
    <row r="313" spans="1:12" ht="15">
      <c r="A313" s="90">
        <v>1</v>
      </c>
      <c r="B313" s="166">
        <v>0.6</v>
      </c>
      <c r="C313" s="120">
        <f>-462</f>
        <v>-462</v>
      </c>
      <c r="D313" s="120">
        <v>-462</v>
      </c>
      <c r="E313" s="120">
        <v>-480</v>
      </c>
      <c r="F313" s="120">
        <v>-457</v>
      </c>
      <c r="G313" s="61" t="s">
        <v>183</v>
      </c>
      <c r="H313" s="1">
        <v>-200</v>
      </c>
      <c r="I313" s="125">
        <v>-350</v>
      </c>
      <c r="J313" s="125">
        <v>-600</v>
      </c>
      <c r="K313" s="120"/>
      <c r="L313" s="120"/>
    </row>
    <row r="314" spans="1:12" ht="15">
      <c r="A314" s="3">
        <f>A313+1</f>
        <v>2</v>
      </c>
      <c r="B314" s="167"/>
      <c r="C314" s="122">
        <f>-480</f>
        <v>-480</v>
      </c>
      <c r="D314" s="122">
        <v>-482</v>
      </c>
      <c r="E314" s="122">
        <v>-499</v>
      </c>
      <c r="F314" s="122">
        <v>-438</v>
      </c>
      <c r="G314" s="97" t="s">
        <v>183</v>
      </c>
      <c r="H314" s="1">
        <v>-200</v>
      </c>
      <c r="I314" s="125">
        <v>-350</v>
      </c>
      <c r="J314" s="125">
        <v>-600</v>
      </c>
      <c r="K314" s="122"/>
      <c r="L314" s="122"/>
    </row>
    <row r="315" spans="1:12" ht="15">
      <c r="A315" s="3">
        <f aca="true" t="shared" si="3" ref="A315:A378">A314+1</f>
        <v>3</v>
      </c>
      <c r="B315" s="167"/>
      <c r="C315" s="122">
        <v>-483</v>
      </c>
      <c r="D315" s="122">
        <v>-482</v>
      </c>
      <c r="E315" s="122">
        <v>-506</v>
      </c>
      <c r="F315" s="122">
        <v>-444</v>
      </c>
      <c r="G315" s="97" t="s">
        <v>183</v>
      </c>
      <c r="H315" s="1">
        <v>-200</v>
      </c>
      <c r="I315" s="125">
        <v>-350</v>
      </c>
      <c r="J315" s="125">
        <v>-600</v>
      </c>
      <c r="K315" s="122"/>
      <c r="L315" s="122"/>
    </row>
    <row r="316" spans="1:12" ht="15">
      <c r="A316" s="3">
        <f t="shared" si="3"/>
        <v>4</v>
      </c>
      <c r="B316" s="167"/>
      <c r="C316" s="122">
        <v>-482</v>
      </c>
      <c r="D316" s="122">
        <v>-491</v>
      </c>
      <c r="E316" s="122"/>
      <c r="F316" s="122"/>
      <c r="G316" s="97" t="s">
        <v>183</v>
      </c>
      <c r="H316" s="1">
        <v>-200</v>
      </c>
      <c r="I316" s="125">
        <v>-350</v>
      </c>
      <c r="J316" s="125">
        <v>-600</v>
      </c>
      <c r="K316" s="122"/>
      <c r="L316" s="122"/>
    </row>
    <row r="317" spans="1:12" ht="15">
      <c r="A317" s="3">
        <f t="shared" si="3"/>
        <v>5</v>
      </c>
      <c r="B317" s="167"/>
      <c r="C317" s="122">
        <v>-485</v>
      </c>
      <c r="D317" s="122">
        <v>-492</v>
      </c>
      <c r="E317" s="122"/>
      <c r="F317" s="122"/>
      <c r="G317" s="97" t="s">
        <v>183</v>
      </c>
      <c r="H317" s="1">
        <v>-200</v>
      </c>
      <c r="I317" s="125">
        <v>-350</v>
      </c>
      <c r="J317" s="125">
        <v>-600</v>
      </c>
      <c r="K317" s="122"/>
      <c r="L317" s="122"/>
    </row>
    <row r="318" spans="1:12" ht="15.75" thickBot="1">
      <c r="A318" s="20">
        <f t="shared" si="3"/>
        <v>6</v>
      </c>
      <c r="B318" s="168"/>
      <c r="C318" s="129">
        <v>-482</v>
      </c>
      <c r="D318" s="121">
        <v>-490</v>
      </c>
      <c r="E318" s="121"/>
      <c r="F318" s="121"/>
      <c r="G318" s="119" t="s">
        <v>183</v>
      </c>
      <c r="H318" s="1">
        <v>-200</v>
      </c>
      <c r="I318" s="125">
        <v>-350</v>
      </c>
      <c r="J318" s="125">
        <v>-600</v>
      </c>
      <c r="K318" s="121"/>
      <c r="L318" s="121"/>
    </row>
    <row r="319" spans="1:12" ht="15">
      <c r="A319" s="90">
        <f t="shared" si="3"/>
        <v>7</v>
      </c>
      <c r="B319" s="166">
        <v>0.9</v>
      </c>
      <c r="C319" s="120">
        <v>-450</v>
      </c>
      <c r="D319" s="120">
        <v>-470</v>
      </c>
      <c r="E319" s="120">
        <v>-445</v>
      </c>
      <c r="F319" s="120">
        <v>-325</v>
      </c>
      <c r="G319" s="61" t="s">
        <v>183</v>
      </c>
      <c r="H319" s="1"/>
      <c r="K319" s="120"/>
      <c r="L319" s="120"/>
    </row>
    <row r="320" spans="1:12" ht="15">
      <c r="A320" s="3">
        <f t="shared" si="3"/>
        <v>8</v>
      </c>
      <c r="B320" s="167"/>
      <c r="C320" s="125">
        <v>-470</v>
      </c>
      <c r="D320" s="122">
        <v>-443</v>
      </c>
      <c r="E320" s="122">
        <v>-430</v>
      </c>
      <c r="F320" s="122">
        <v>-370</v>
      </c>
      <c r="G320" s="97" t="s">
        <v>183</v>
      </c>
      <c r="H320" s="41"/>
      <c r="K320" s="122"/>
      <c r="L320" s="122"/>
    </row>
    <row r="321" spans="1:12" ht="15">
      <c r="A321" s="3">
        <f t="shared" si="3"/>
        <v>9</v>
      </c>
      <c r="B321" s="167"/>
      <c r="C321" s="122">
        <v>-441</v>
      </c>
      <c r="D321" s="122">
        <v>-425</v>
      </c>
      <c r="E321" s="122">
        <v>-480</v>
      </c>
      <c r="F321" s="122">
        <v>-401</v>
      </c>
      <c r="G321" s="97" t="s">
        <v>183</v>
      </c>
      <c r="H321" s="41"/>
      <c r="K321" s="122"/>
      <c r="L321" s="122"/>
    </row>
    <row r="322" spans="1:12" ht="15">
      <c r="A322" s="3">
        <f t="shared" si="3"/>
        <v>10</v>
      </c>
      <c r="B322" s="167"/>
      <c r="C322" s="122">
        <v>-445</v>
      </c>
      <c r="D322" s="122">
        <v>-330</v>
      </c>
      <c r="E322" s="122"/>
      <c r="F322" s="122"/>
      <c r="G322" s="97" t="s">
        <v>183</v>
      </c>
      <c r="H322" s="41"/>
      <c r="K322" s="122"/>
      <c r="L322" s="122"/>
    </row>
    <row r="323" spans="1:12" ht="15">
      <c r="A323" s="3">
        <f t="shared" si="3"/>
        <v>11</v>
      </c>
      <c r="B323" s="167"/>
      <c r="C323" s="122">
        <v>-452</v>
      </c>
      <c r="D323" s="122">
        <v>-327</v>
      </c>
      <c r="E323" s="122"/>
      <c r="F323" s="122"/>
      <c r="G323" s="97" t="s">
        <v>183</v>
      </c>
      <c r="H323" s="41"/>
      <c r="K323" s="122"/>
      <c r="L323" s="122"/>
    </row>
    <row r="324" spans="1:12" ht="15.75" thickBot="1">
      <c r="A324" s="20">
        <f t="shared" si="3"/>
        <v>12</v>
      </c>
      <c r="B324" s="168"/>
      <c r="C324" s="121">
        <v>-350</v>
      </c>
      <c r="D324" s="121">
        <v>-316</v>
      </c>
      <c r="E324" s="121"/>
      <c r="F324" s="121"/>
      <c r="G324" s="119" t="s">
        <v>184</v>
      </c>
      <c r="H324" s="41"/>
      <c r="K324" s="121"/>
      <c r="L324" s="121"/>
    </row>
    <row r="325" spans="1:12" ht="15">
      <c r="A325" s="90">
        <f t="shared" si="3"/>
        <v>13</v>
      </c>
      <c r="B325" s="166">
        <v>1.2</v>
      </c>
      <c r="C325" s="120">
        <v>-307</v>
      </c>
      <c r="D325" s="120">
        <v>-320</v>
      </c>
      <c r="E325" s="120">
        <v>-323</v>
      </c>
      <c r="F325" s="120">
        <v>-374</v>
      </c>
      <c r="G325" s="61" t="s">
        <v>184</v>
      </c>
      <c r="H325" s="41"/>
      <c r="K325" s="120"/>
      <c r="L325" s="120"/>
    </row>
    <row r="326" spans="1:12" ht="15">
      <c r="A326" s="3">
        <f t="shared" si="3"/>
        <v>14</v>
      </c>
      <c r="B326" s="167"/>
      <c r="C326" s="122">
        <v>-300</v>
      </c>
      <c r="D326" s="122">
        <v>-327</v>
      </c>
      <c r="E326" s="122">
        <v>-310</v>
      </c>
      <c r="F326" s="122">
        <v>-346</v>
      </c>
      <c r="G326" s="97" t="s">
        <v>184</v>
      </c>
      <c r="H326" s="1"/>
      <c r="K326" s="122"/>
      <c r="L326" s="122"/>
    </row>
    <row r="327" spans="1:12" ht="15">
      <c r="A327" s="3">
        <f t="shared" si="3"/>
        <v>15</v>
      </c>
      <c r="B327" s="167"/>
      <c r="C327" s="125">
        <v>-328</v>
      </c>
      <c r="D327" s="122">
        <v>-375</v>
      </c>
      <c r="E327" s="122">
        <v>-313</v>
      </c>
      <c r="F327" s="122">
        <v>-330</v>
      </c>
      <c r="G327" s="97" t="s">
        <v>184</v>
      </c>
      <c r="H327" s="1"/>
      <c r="K327" s="122"/>
      <c r="L327" s="122"/>
    </row>
    <row r="328" spans="1:12" ht="15">
      <c r="A328" s="3">
        <f t="shared" si="3"/>
        <v>16</v>
      </c>
      <c r="B328" s="167"/>
      <c r="C328" s="125">
        <v>-325</v>
      </c>
      <c r="D328" s="122">
        <v>-343</v>
      </c>
      <c r="E328" s="122"/>
      <c r="F328" s="122"/>
      <c r="G328" s="97" t="s">
        <v>184</v>
      </c>
      <c r="H328" s="1"/>
      <c r="K328" s="122"/>
      <c r="L328" s="122"/>
    </row>
    <row r="329" spans="1:12" ht="15">
      <c r="A329" s="3">
        <f t="shared" si="3"/>
        <v>17</v>
      </c>
      <c r="B329" s="167"/>
      <c r="C329" s="122">
        <v>-311</v>
      </c>
      <c r="D329" s="122">
        <v>-310</v>
      </c>
      <c r="E329" s="122"/>
      <c r="F329" s="122"/>
      <c r="G329" s="97" t="s">
        <v>184</v>
      </c>
      <c r="H329" s="1"/>
      <c r="K329" s="122"/>
      <c r="L329" s="122"/>
    </row>
    <row r="330" spans="1:12" ht="15.75" thickBot="1">
      <c r="A330" s="20">
        <f t="shared" si="3"/>
        <v>18</v>
      </c>
      <c r="B330" s="168"/>
      <c r="C330" s="121">
        <v>-303</v>
      </c>
      <c r="D330" s="121">
        <v>-325</v>
      </c>
      <c r="E330" s="121"/>
      <c r="F330" s="121"/>
      <c r="G330" s="119" t="s">
        <v>184</v>
      </c>
      <c r="H330" s="1"/>
      <c r="K330" s="121"/>
      <c r="L330" s="121"/>
    </row>
    <row r="331" spans="1:12" ht="15">
      <c r="A331" s="90">
        <f t="shared" si="3"/>
        <v>19</v>
      </c>
      <c r="B331" s="166">
        <v>1.5</v>
      </c>
      <c r="C331" s="120">
        <v>-264</v>
      </c>
      <c r="D331" s="120">
        <v>-275</v>
      </c>
      <c r="E331" s="120">
        <v>-274</v>
      </c>
      <c r="F331" s="120">
        <v>-235</v>
      </c>
      <c r="G331" s="61" t="s">
        <v>184</v>
      </c>
      <c r="H331" s="1"/>
      <c r="K331" s="120"/>
      <c r="L331" s="120"/>
    </row>
    <row r="332" spans="1:12" ht="15">
      <c r="A332" s="3">
        <f t="shared" si="3"/>
        <v>20</v>
      </c>
      <c r="B332" s="167"/>
      <c r="C332" s="122">
        <v>-255</v>
      </c>
      <c r="D332" s="122">
        <v>-279</v>
      </c>
      <c r="E332" s="122">
        <v>-254</v>
      </c>
      <c r="F332" s="122">
        <v>-245</v>
      </c>
      <c r="G332" s="97" t="s">
        <v>184</v>
      </c>
      <c r="H332" s="1"/>
      <c r="K332" s="122"/>
      <c r="L332" s="122"/>
    </row>
    <row r="333" spans="1:12" ht="15">
      <c r="A333" s="3">
        <f t="shared" si="3"/>
        <v>21</v>
      </c>
      <c r="B333" s="167"/>
      <c r="C333" s="122">
        <v>-275</v>
      </c>
      <c r="D333" s="122">
        <v>-384</v>
      </c>
      <c r="E333" s="122">
        <v>-238</v>
      </c>
      <c r="F333" s="122">
        <v>-272</v>
      </c>
      <c r="G333" s="97" t="s">
        <v>184</v>
      </c>
      <c r="H333" s="1"/>
      <c r="K333" s="122"/>
      <c r="L333" s="122"/>
    </row>
    <row r="334" spans="1:12" ht="15">
      <c r="A334" s="3">
        <f t="shared" si="3"/>
        <v>22</v>
      </c>
      <c r="B334" s="167"/>
      <c r="C334" s="122">
        <v>-276</v>
      </c>
      <c r="D334" s="122">
        <v>-265</v>
      </c>
      <c r="E334" s="122"/>
      <c r="F334" s="122"/>
      <c r="G334" s="97" t="s">
        <v>184</v>
      </c>
      <c r="H334" s="1"/>
      <c r="K334" s="122"/>
      <c r="L334" s="122"/>
    </row>
    <row r="335" spans="1:12" ht="15">
      <c r="A335" s="3">
        <f t="shared" si="3"/>
        <v>23</v>
      </c>
      <c r="B335" s="167"/>
      <c r="C335" s="122">
        <v>-268</v>
      </c>
      <c r="D335" s="122">
        <v>-276</v>
      </c>
      <c r="E335" s="122"/>
      <c r="F335" s="122"/>
      <c r="G335" s="97" t="s">
        <v>184</v>
      </c>
      <c r="H335" s="1"/>
      <c r="K335" s="122"/>
      <c r="L335" s="122"/>
    </row>
    <row r="336" spans="1:12" ht="15.75" thickBot="1">
      <c r="A336" s="20">
        <f t="shared" si="3"/>
        <v>24</v>
      </c>
      <c r="B336" s="168"/>
      <c r="C336" s="121">
        <v>-275</v>
      </c>
      <c r="D336" s="121">
        <v>-272</v>
      </c>
      <c r="E336" s="121"/>
      <c r="F336" s="121"/>
      <c r="G336" s="119" t="s">
        <v>184</v>
      </c>
      <c r="H336" s="1"/>
      <c r="K336" s="121"/>
      <c r="L336" s="121"/>
    </row>
    <row r="337" spans="1:12" ht="15">
      <c r="A337" s="90">
        <f t="shared" si="3"/>
        <v>25</v>
      </c>
      <c r="B337" s="166">
        <v>1.8</v>
      </c>
      <c r="C337" s="120">
        <v>-272</v>
      </c>
      <c r="D337" s="120">
        <v>-284</v>
      </c>
      <c r="E337" s="120">
        <v>-266</v>
      </c>
      <c r="F337" s="120">
        <v>-266</v>
      </c>
      <c r="G337" s="61" t="s">
        <v>184</v>
      </c>
      <c r="H337" s="1"/>
      <c r="K337" s="120">
        <v>266</v>
      </c>
      <c r="L337" s="120">
        <v>266</v>
      </c>
    </row>
    <row r="338" spans="1:12" ht="15">
      <c r="A338" s="3">
        <f t="shared" si="3"/>
        <v>26</v>
      </c>
      <c r="B338" s="167"/>
      <c r="C338" s="125">
        <v>-291</v>
      </c>
      <c r="D338" s="122">
        <v>-249</v>
      </c>
      <c r="E338" s="122">
        <v>-285</v>
      </c>
      <c r="F338" s="122">
        <v>-220</v>
      </c>
      <c r="G338" s="97" t="s">
        <v>184</v>
      </c>
      <c r="H338" s="1"/>
      <c r="K338" s="122">
        <v>285</v>
      </c>
      <c r="L338" s="122">
        <v>220</v>
      </c>
    </row>
    <row r="339" spans="1:12" ht="15">
      <c r="A339" s="3">
        <f t="shared" si="3"/>
        <v>27</v>
      </c>
      <c r="B339" s="167"/>
      <c r="C339" s="125">
        <v>-268</v>
      </c>
      <c r="D339" s="122">
        <v>-223</v>
      </c>
      <c r="E339" s="122">
        <v>-264</v>
      </c>
      <c r="F339" s="122">
        <v>-210</v>
      </c>
      <c r="G339" s="97" t="s">
        <v>184</v>
      </c>
      <c r="H339" s="1"/>
      <c r="K339" s="122">
        <v>264</v>
      </c>
      <c r="L339" s="122">
        <v>210</v>
      </c>
    </row>
    <row r="340" spans="1:12" ht="15">
      <c r="A340" s="3">
        <f t="shared" si="3"/>
        <v>28</v>
      </c>
      <c r="B340" s="167"/>
      <c r="C340" s="122">
        <v>-275</v>
      </c>
      <c r="D340" s="122"/>
      <c r="E340" s="122"/>
      <c r="F340" s="122"/>
      <c r="G340" s="97" t="s">
        <v>184</v>
      </c>
      <c r="H340" s="1"/>
      <c r="K340" s="122"/>
      <c r="L340" s="122"/>
    </row>
    <row r="341" spans="1:12" ht="15">
      <c r="A341" s="3">
        <f t="shared" si="3"/>
        <v>29</v>
      </c>
      <c r="B341" s="167"/>
      <c r="C341" s="122">
        <v>-254</v>
      </c>
      <c r="D341" s="122"/>
      <c r="E341" s="122"/>
      <c r="F341" s="122"/>
      <c r="G341" s="97" t="s">
        <v>184</v>
      </c>
      <c r="H341" s="1"/>
      <c r="K341" s="122"/>
      <c r="L341" s="122"/>
    </row>
    <row r="342" spans="1:12" ht="15.75" thickBot="1">
      <c r="A342" s="20">
        <f t="shared" si="3"/>
        <v>30</v>
      </c>
      <c r="B342" s="168"/>
      <c r="C342" s="129">
        <v>-272</v>
      </c>
      <c r="D342" s="121"/>
      <c r="E342" s="121"/>
      <c r="F342" s="121"/>
      <c r="G342" s="119" t="s">
        <v>184</v>
      </c>
      <c r="H342" s="1"/>
      <c r="K342" s="121"/>
      <c r="L342" s="121"/>
    </row>
    <row r="343" spans="1:12" ht="15">
      <c r="A343" s="90">
        <f t="shared" si="3"/>
        <v>31</v>
      </c>
      <c r="B343" s="166">
        <v>2.1</v>
      </c>
      <c r="C343" s="120">
        <v>-270</v>
      </c>
      <c r="D343" s="120">
        <v>-279</v>
      </c>
      <c r="E343" s="120">
        <v>-260</v>
      </c>
      <c r="F343" s="120">
        <v>-280</v>
      </c>
      <c r="G343" s="61" t="s">
        <v>184</v>
      </c>
      <c r="H343" s="1"/>
      <c r="K343" s="120">
        <v>260</v>
      </c>
      <c r="L343" s="120">
        <v>280</v>
      </c>
    </row>
    <row r="344" spans="1:12" ht="15">
      <c r="A344" s="3">
        <f t="shared" si="3"/>
        <v>32</v>
      </c>
      <c r="B344" s="167"/>
      <c r="C344" s="125">
        <v>-265</v>
      </c>
      <c r="D344" s="122">
        <v>-240</v>
      </c>
      <c r="E344" s="122">
        <v>-270</v>
      </c>
      <c r="F344" s="122">
        <v>-262</v>
      </c>
      <c r="G344" s="97" t="s">
        <v>184</v>
      </c>
      <c r="H344" s="1"/>
      <c r="K344" s="122">
        <v>270</v>
      </c>
      <c r="L344" s="122">
        <v>262</v>
      </c>
    </row>
    <row r="345" spans="1:12" ht="15">
      <c r="A345" s="3">
        <f t="shared" si="3"/>
        <v>33</v>
      </c>
      <c r="B345" s="167"/>
      <c r="C345" s="122">
        <v>-269</v>
      </c>
      <c r="D345" s="122">
        <v>-251</v>
      </c>
      <c r="E345" s="122">
        <v>-265</v>
      </c>
      <c r="F345" s="122">
        <v>-279</v>
      </c>
      <c r="G345" s="97" t="s">
        <v>184</v>
      </c>
      <c r="H345" s="1"/>
      <c r="K345" s="122">
        <v>265</v>
      </c>
      <c r="L345" s="122">
        <v>279</v>
      </c>
    </row>
    <row r="346" spans="1:12" ht="15">
      <c r="A346" s="3">
        <f t="shared" si="3"/>
        <v>34</v>
      </c>
      <c r="B346" s="167"/>
      <c r="C346" s="122">
        <v>-290</v>
      </c>
      <c r="D346" s="122">
        <v>-280</v>
      </c>
      <c r="E346" s="122"/>
      <c r="F346" s="122"/>
      <c r="G346" s="97" t="s">
        <v>184</v>
      </c>
      <c r="H346" s="1"/>
      <c r="K346" s="122"/>
      <c r="L346" s="122"/>
    </row>
    <row r="347" spans="1:12" ht="15">
      <c r="A347" s="3">
        <f t="shared" si="3"/>
        <v>35</v>
      </c>
      <c r="B347" s="167"/>
      <c r="C347" s="122">
        <v>-268</v>
      </c>
      <c r="D347" s="122">
        <v>-295</v>
      </c>
      <c r="E347" s="122"/>
      <c r="F347" s="122"/>
      <c r="G347" s="97" t="s">
        <v>184</v>
      </c>
      <c r="H347" s="1"/>
      <c r="K347" s="122"/>
      <c r="L347" s="122"/>
    </row>
    <row r="348" spans="1:12" ht="15.75" thickBot="1">
      <c r="A348" s="20">
        <f t="shared" si="3"/>
        <v>36</v>
      </c>
      <c r="B348" s="168"/>
      <c r="C348" s="121">
        <v>-283</v>
      </c>
      <c r="D348" s="121">
        <v>-203</v>
      </c>
      <c r="E348" s="121"/>
      <c r="F348" s="121"/>
      <c r="G348" s="119" t="s">
        <v>184</v>
      </c>
      <c r="H348" s="1"/>
      <c r="K348" s="121"/>
      <c r="L348" s="121"/>
    </row>
    <row r="349" spans="1:12" ht="15">
      <c r="A349" s="90">
        <f t="shared" si="3"/>
        <v>37</v>
      </c>
      <c r="B349" s="166">
        <v>2.4</v>
      </c>
      <c r="C349" s="120">
        <v>-194</v>
      </c>
      <c r="D349" s="120">
        <v>-170</v>
      </c>
      <c r="E349" s="120">
        <v>-261</v>
      </c>
      <c r="F349" s="120">
        <v>-261</v>
      </c>
      <c r="G349" s="61" t="s">
        <v>184</v>
      </c>
      <c r="H349" s="1"/>
      <c r="K349" s="120">
        <v>261</v>
      </c>
      <c r="L349" s="120">
        <v>261</v>
      </c>
    </row>
    <row r="350" spans="1:12" ht="15">
      <c r="A350" s="3">
        <f t="shared" si="3"/>
        <v>38</v>
      </c>
      <c r="B350" s="167"/>
      <c r="C350" s="122">
        <v>-188</v>
      </c>
      <c r="D350" s="122">
        <v>-168</v>
      </c>
      <c r="E350" s="122">
        <v>-195</v>
      </c>
      <c r="F350" s="122">
        <v>-195</v>
      </c>
      <c r="G350" s="97" t="s">
        <v>185</v>
      </c>
      <c r="H350" s="1"/>
      <c r="K350" s="122">
        <v>195</v>
      </c>
      <c r="L350" s="122">
        <v>195</v>
      </c>
    </row>
    <row r="351" spans="1:12" ht="15">
      <c r="A351" s="3">
        <f t="shared" si="3"/>
        <v>39</v>
      </c>
      <c r="B351" s="167"/>
      <c r="C351" s="122">
        <v>-214</v>
      </c>
      <c r="D351" s="122">
        <v>-176</v>
      </c>
      <c r="E351" s="122">
        <v>-251</v>
      </c>
      <c r="F351" s="122">
        <v>-251</v>
      </c>
      <c r="G351" s="97" t="s">
        <v>184</v>
      </c>
      <c r="H351" s="1"/>
      <c r="K351" s="122">
        <v>251</v>
      </c>
      <c r="L351" s="122">
        <v>251</v>
      </c>
    </row>
    <row r="352" spans="1:12" ht="15">
      <c r="A352" s="3">
        <f t="shared" si="3"/>
        <v>40</v>
      </c>
      <c r="B352" s="167"/>
      <c r="C352" s="122">
        <v>-215</v>
      </c>
      <c r="D352" s="122">
        <v>-280</v>
      </c>
      <c r="E352" s="122"/>
      <c r="F352" s="122"/>
      <c r="G352" s="97" t="s">
        <v>184</v>
      </c>
      <c r="H352" s="1"/>
      <c r="K352" s="122"/>
      <c r="L352" s="122"/>
    </row>
    <row r="353" spans="1:12" ht="15">
      <c r="A353" s="3">
        <f t="shared" si="3"/>
        <v>41</v>
      </c>
      <c r="B353" s="167"/>
      <c r="C353" s="122">
        <v>-267</v>
      </c>
      <c r="D353" s="122">
        <v>-295</v>
      </c>
      <c r="E353" s="122"/>
      <c r="F353" s="122"/>
      <c r="G353" s="97" t="s">
        <v>184</v>
      </c>
      <c r="H353" s="1"/>
      <c r="K353" s="122"/>
      <c r="L353" s="122"/>
    </row>
    <row r="354" spans="1:12" ht="15.75" thickBot="1">
      <c r="A354" s="20">
        <f t="shared" si="3"/>
        <v>42</v>
      </c>
      <c r="B354" s="168"/>
      <c r="C354" s="121">
        <v>-149</v>
      </c>
      <c r="D354" s="121">
        <v>-283</v>
      </c>
      <c r="E354" s="121"/>
      <c r="F354" s="121"/>
      <c r="G354" s="119" t="s">
        <v>184</v>
      </c>
      <c r="H354" s="1"/>
      <c r="K354" s="121"/>
      <c r="L354" s="121"/>
    </row>
    <row r="355" spans="1:12" ht="15">
      <c r="A355" s="90">
        <f t="shared" si="3"/>
        <v>43</v>
      </c>
      <c r="B355" s="166">
        <v>2.7</v>
      </c>
      <c r="C355" s="120">
        <v>-196</v>
      </c>
      <c r="D355" s="120">
        <v>-215</v>
      </c>
      <c r="E355" s="120">
        <v>-250</v>
      </c>
      <c r="F355" s="120">
        <v>-260</v>
      </c>
      <c r="G355" s="61" t="s">
        <v>184</v>
      </c>
      <c r="H355" s="1"/>
      <c r="K355" s="120">
        <v>250</v>
      </c>
      <c r="L355" s="120">
        <v>260</v>
      </c>
    </row>
    <row r="356" spans="1:12" ht="15">
      <c r="A356" s="3">
        <f t="shared" si="3"/>
        <v>44</v>
      </c>
      <c r="B356" s="167"/>
      <c r="C356" s="122">
        <v>-103</v>
      </c>
      <c r="D356" s="122">
        <v>-165</v>
      </c>
      <c r="E356" s="122">
        <v>-240</v>
      </c>
      <c r="F356" s="122">
        <v>-241</v>
      </c>
      <c r="G356" s="97" t="s">
        <v>184</v>
      </c>
      <c r="H356" s="1"/>
      <c r="K356" s="122">
        <v>240</v>
      </c>
      <c r="L356" s="122">
        <v>241</v>
      </c>
    </row>
    <row r="357" spans="1:12" ht="15">
      <c r="A357" s="3">
        <f t="shared" si="3"/>
        <v>45</v>
      </c>
      <c r="B357" s="167"/>
      <c r="C357" s="122">
        <v>-220</v>
      </c>
      <c r="D357" s="122">
        <v>-144</v>
      </c>
      <c r="E357" s="122">
        <v>-210</v>
      </c>
      <c r="F357" s="122">
        <v>-275</v>
      </c>
      <c r="G357" s="97" t="s">
        <v>184</v>
      </c>
      <c r="H357" s="1"/>
      <c r="K357" s="122">
        <v>210</v>
      </c>
      <c r="L357" s="122">
        <v>275</v>
      </c>
    </row>
    <row r="358" spans="1:12" ht="15">
      <c r="A358" s="3">
        <f t="shared" si="3"/>
        <v>46</v>
      </c>
      <c r="B358" s="167"/>
      <c r="C358" s="122">
        <v>-263</v>
      </c>
      <c r="D358" s="122">
        <v>-290</v>
      </c>
      <c r="E358" s="122"/>
      <c r="F358" s="122"/>
      <c r="G358" s="97" t="s">
        <v>184</v>
      </c>
      <c r="H358" s="1"/>
      <c r="K358" s="122"/>
      <c r="L358" s="122"/>
    </row>
    <row r="359" spans="1:12" ht="15">
      <c r="A359" s="3">
        <f t="shared" si="3"/>
        <v>47</v>
      </c>
      <c r="B359" s="167"/>
      <c r="C359" s="122">
        <v>-255</v>
      </c>
      <c r="D359" s="122">
        <v>-294</v>
      </c>
      <c r="E359" s="122"/>
      <c r="F359" s="122"/>
      <c r="G359" s="97" t="s">
        <v>184</v>
      </c>
      <c r="H359" s="1"/>
      <c r="K359" s="122"/>
      <c r="L359" s="122"/>
    </row>
    <row r="360" spans="1:12" ht="15.75" thickBot="1">
      <c r="A360" s="20">
        <f t="shared" si="3"/>
        <v>48</v>
      </c>
      <c r="B360" s="168"/>
      <c r="C360" s="121">
        <v>-171</v>
      </c>
      <c r="D360" s="121">
        <v>-296</v>
      </c>
      <c r="E360" s="121"/>
      <c r="F360" s="121"/>
      <c r="G360" s="119" t="s">
        <v>184</v>
      </c>
      <c r="H360" s="1"/>
      <c r="K360" s="121"/>
      <c r="L360" s="121"/>
    </row>
    <row r="361" spans="1:12" ht="15">
      <c r="A361" s="90">
        <f t="shared" si="3"/>
        <v>49</v>
      </c>
      <c r="B361" s="166">
        <v>3</v>
      </c>
      <c r="C361" s="120">
        <v>-202</v>
      </c>
      <c r="D361" s="120">
        <v>-279</v>
      </c>
      <c r="E361" s="120">
        <v>-216</v>
      </c>
      <c r="F361" s="120">
        <v>-273</v>
      </c>
      <c r="G361" s="61" t="s">
        <v>184</v>
      </c>
      <c r="H361" s="1"/>
      <c r="K361" s="120">
        <v>216</v>
      </c>
      <c r="L361" s="120">
        <v>273</v>
      </c>
    </row>
    <row r="362" spans="1:12" ht="15">
      <c r="A362" s="3">
        <f t="shared" si="3"/>
        <v>50</v>
      </c>
      <c r="B362" s="167"/>
      <c r="C362" s="122">
        <v>-193</v>
      </c>
      <c r="D362" s="122">
        <v>-144</v>
      </c>
      <c r="E362" s="122">
        <v>-242</v>
      </c>
      <c r="F362" s="122">
        <v>-283</v>
      </c>
      <c r="G362" s="97" t="s">
        <v>184</v>
      </c>
      <c r="H362" s="1"/>
      <c r="K362" s="122">
        <v>242</v>
      </c>
      <c r="L362" s="122">
        <v>283</v>
      </c>
    </row>
    <row r="363" spans="1:12" ht="15">
      <c r="A363" s="3">
        <f t="shared" si="3"/>
        <v>51</v>
      </c>
      <c r="B363" s="167"/>
      <c r="C363" s="122">
        <v>-261</v>
      </c>
      <c r="D363" s="122">
        <v>-110</v>
      </c>
      <c r="E363" s="122">
        <v>-259</v>
      </c>
      <c r="F363" s="122">
        <v>-268</v>
      </c>
      <c r="G363" s="97" t="s">
        <v>184</v>
      </c>
      <c r="H363" s="1"/>
      <c r="K363" s="122">
        <v>259</v>
      </c>
      <c r="L363" s="122">
        <v>268</v>
      </c>
    </row>
    <row r="364" spans="1:12" ht="15">
      <c r="A364" s="3">
        <f t="shared" si="3"/>
        <v>52</v>
      </c>
      <c r="B364" s="167"/>
      <c r="C364" s="122">
        <v>-153</v>
      </c>
      <c r="D364" s="122">
        <v>-285</v>
      </c>
      <c r="E364" s="122"/>
      <c r="F364" s="122"/>
      <c r="G364" s="97" t="s">
        <v>184</v>
      </c>
      <c r="H364" s="1"/>
      <c r="K364" s="122"/>
      <c r="L364" s="122"/>
    </row>
    <row r="365" spans="1:12" ht="15">
      <c r="A365" s="3">
        <f t="shared" si="3"/>
        <v>53</v>
      </c>
      <c r="B365" s="167"/>
      <c r="C365" s="122"/>
      <c r="D365" s="122">
        <v>-298</v>
      </c>
      <c r="E365" s="122"/>
      <c r="F365" s="122"/>
      <c r="G365" s="97" t="s">
        <v>184</v>
      </c>
      <c r="H365" s="1"/>
      <c r="K365" s="122"/>
      <c r="L365" s="122"/>
    </row>
    <row r="366" spans="1:12" ht="15.75" thickBot="1">
      <c r="A366" s="20">
        <f t="shared" si="3"/>
        <v>54</v>
      </c>
      <c r="B366" s="168"/>
      <c r="C366" s="121"/>
      <c r="D366" s="121">
        <v>-300</v>
      </c>
      <c r="E366" s="121"/>
      <c r="F366" s="121"/>
      <c r="G366" s="119" t="s">
        <v>184</v>
      </c>
      <c r="H366" s="1"/>
      <c r="K366" s="121"/>
      <c r="L366" s="121"/>
    </row>
    <row r="367" spans="1:12" ht="15">
      <c r="A367" s="90">
        <f t="shared" si="3"/>
        <v>55</v>
      </c>
      <c r="B367" s="166">
        <v>3.3</v>
      </c>
      <c r="C367" s="120">
        <v>-213</v>
      </c>
      <c r="D367" s="120">
        <v>-219</v>
      </c>
      <c r="E367" s="120">
        <v>-248</v>
      </c>
      <c r="F367" s="120">
        <v>-282</v>
      </c>
      <c r="G367" s="61" t="s">
        <v>184</v>
      </c>
      <c r="H367" s="1"/>
      <c r="K367" s="120">
        <v>248</v>
      </c>
      <c r="L367" s="120">
        <v>282</v>
      </c>
    </row>
    <row r="368" spans="1:12" ht="15">
      <c r="A368" s="3">
        <f t="shared" si="3"/>
        <v>56</v>
      </c>
      <c r="B368" s="167"/>
      <c r="C368" s="122">
        <v>-215</v>
      </c>
      <c r="D368" s="122">
        <v>-176</v>
      </c>
      <c r="E368" s="122">
        <v>-284</v>
      </c>
      <c r="F368" s="122">
        <v>-280</v>
      </c>
      <c r="G368" s="97" t="s">
        <v>184</v>
      </c>
      <c r="H368" s="1"/>
      <c r="K368" s="122">
        <v>284</v>
      </c>
      <c r="L368" s="122">
        <v>280</v>
      </c>
    </row>
    <row r="369" spans="1:12" ht="15">
      <c r="A369" s="3">
        <f t="shared" si="3"/>
        <v>57</v>
      </c>
      <c r="B369" s="167"/>
      <c r="C369" s="122">
        <v>-227</v>
      </c>
      <c r="D369" s="122">
        <v>-122</v>
      </c>
      <c r="E369" s="122">
        <v>-210</v>
      </c>
      <c r="F369" s="122">
        <v>-233</v>
      </c>
      <c r="G369" s="97" t="s">
        <v>184</v>
      </c>
      <c r="H369" s="1"/>
      <c r="K369" s="122">
        <v>210</v>
      </c>
      <c r="L369" s="122">
        <v>233</v>
      </c>
    </row>
    <row r="370" spans="1:12" ht="15">
      <c r="A370" s="3">
        <f t="shared" si="3"/>
        <v>58</v>
      </c>
      <c r="B370" s="167"/>
      <c r="C370" s="122">
        <v>-210</v>
      </c>
      <c r="D370" s="122">
        <v>-282</v>
      </c>
      <c r="E370" s="122"/>
      <c r="F370" s="122"/>
      <c r="G370" s="97" t="s">
        <v>184</v>
      </c>
      <c r="H370" s="1"/>
      <c r="K370" s="122"/>
      <c r="L370" s="122"/>
    </row>
    <row r="371" spans="1:12" ht="15">
      <c r="A371" s="3">
        <f t="shared" si="3"/>
        <v>59</v>
      </c>
      <c r="B371" s="167"/>
      <c r="C371" s="122"/>
      <c r="D371" s="122">
        <v>-283</v>
      </c>
      <c r="E371" s="122"/>
      <c r="F371" s="122"/>
      <c r="G371" s="97" t="s">
        <v>184</v>
      </c>
      <c r="H371" s="1"/>
      <c r="K371" s="122"/>
      <c r="L371" s="122"/>
    </row>
    <row r="372" spans="1:12" ht="15.75" thickBot="1">
      <c r="A372" s="20">
        <f t="shared" si="3"/>
        <v>60</v>
      </c>
      <c r="B372" s="168"/>
      <c r="C372" s="121"/>
      <c r="D372" s="121">
        <v>-298</v>
      </c>
      <c r="E372" s="121"/>
      <c r="F372" s="121"/>
      <c r="G372" s="119" t="s">
        <v>184</v>
      </c>
      <c r="H372" s="1"/>
      <c r="K372" s="121"/>
      <c r="L372" s="121"/>
    </row>
    <row r="373" spans="1:12" ht="15">
      <c r="A373" s="90">
        <f t="shared" si="3"/>
        <v>61</v>
      </c>
      <c r="B373" s="166">
        <v>3.6</v>
      </c>
      <c r="C373" s="120"/>
      <c r="D373" s="120">
        <v>-150</v>
      </c>
      <c r="E373" s="120">
        <v>-133</v>
      </c>
      <c r="F373" s="120">
        <v>-44</v>
      </c>
      <c r="G373" s="61" t="s">
        <v>185</v>
      </c>
      <c r="H373" s="1"/>
      <c r="K373" s="120">
        <v>133</v>
      </c>
      <c r="L373" s="120">
        <v>44</v>
      </c>
    </row>
    <row r="374" spans="1:12" ht="15">
      <c r="A374" s="3">
        <f t="shared" si="3"/>
        <v>62</v>
      </c>
      <c r="B374" s="167"/>
      <c r="C374" s="122"/>
      <c r="D374" s="122">
        <v>-132</v>
      </c>
      <c r="E374" s="122">
        <v>-124</v>
      </c>
      <c r="F374" s="122">
        <v>-25</v>
      </c>
      <c r="G374" s="97" t="s">
        <v>185</v>
      </c>
      <c r="H374" s="1"/>
      <c r="K374" s="122">
        <v>124</v>
      </c>
      <c r="L374" s="122">
        <v>25</v>
      </c>
    </row>
    <row r="375" spans="1:12" ht="15">
      <c r="A375" s="3">
        <f t="shared" si="3"/>
        <v>63</v>
      </c>
      <c r="B375" s="167"/>
      <c r="C375" s="122"/>
      <c r="D375" s="122">
        <v>-126</v>
      </c>
      <c r="E375" s="122">
        <v>-54</v>
      </c>
      <c r="F375" s="122">
        <v>-60</v>
      </c>
      <c r="G375" s="97" t="s">
        <v>185</v>
      </c>
      <c r="H375" s="1"/>
      <c r="K375" s="122">
        <v>54</v>
      </c>
      <c r="L375" s="122">
        <v>60</v>
      </c>
    </row>
    <row r="376" spans="1:12" ht="15">
      <c r="A376" s="3">
        <f t="shared" si="3"/>
        <v>64</v>
      </c>
      <c r="B376" s="167"/>
      <c r="C376" s="122"/>
      <c r="D376" s="122">
        <v>-132</v>
      </c>
      <c r="E376" s="122"/>
      <c r="F376" s="122"/>
      <c r="G376" s="97" t="s">
        <v>185</v>
      </c>
      <c r="H376" s="1"/>
      <c r="K376" s="122"/>
      <c r="L376" s="122"/>
    </row>
    <row r="377" spans="1:12" ht="15">
      <c r="A377" s="3">
        <f t="shared" si="3"/>
        <v>65</v>
      </c>
      <c r="B377" s="167"/>
      <c r="C377" s="122"/>
      <c r="D377" s="122">
        <v>-169</v>
      </c>
      <c r="E377" s="122"/>
      <c r="F377" s="122"/>
      <c r="G377" s="97" t="s">
        <v>185</v>
      </c>
      <c r="H377" s="1"/>
      <c r="K377" s="122"/>
      <c r="L377" s="122"/>
    </row>
    <row r="378" spans="1:12" ht="15.75" thickBot="1">
      <c r="A378" s="20">
        <f t="shared" si="3"/>
        <v>66</v>
      </c>
      <c r="B378" s="168"/>
      <c r="C378" s="121"/>
      <c r="D378" s="121">
        <v>-123</v>
      </c>
      <c r="E378" s="121"/>
      <c r="F378" s="121"/>
      <c r="G378" s="119" t="s">
        <v>185</v>
      </c>
      <c r="H378" s="1"/>
      <c r="K378" s="121"/>
      <c r="L378" s="121"/>
    </row>
    <row r="379" spans="1:12" ht="15">
      <c r="A379" s="3">
        <f aca="true" t="shared" si="4" ref="A379:A384">A378+1</f>
        <v>67</v>
      </c>
      <c r="B379" s="166">
        <v>3.9</v>
      </c>
      <c r="C379" s="122"/>
      <c r="D379" s="122">
        <v>-3</v>
      </c>
      <c r="E379" s="122">
        <v>-138</v>
      </c>
      <c r="F379" s="122">
        <v>-58</v>
      </c>
      <c r="G379" s="97" t="s">
        <v>185</v>
      </c>
      <c r="H379" s="1"/>
      <c r="K379" s="122">
        <v>138</v>
      </c>
      <c r="L379" s="122">
        <v>58</v>
      </c>
    </row>
    <row r="380" spans="1:12" ht="15">
      <c r="A380" s="3">
        <f t="shared" si="4"/>
        <v>68</v>
      </c>
      <c r="B380" s="167"/>
      <c r="C380" s="122"/>
      <c r="D380" s="122">
        <v>-13</v>
      </c>
      <c r="E380" s="122">
        <v>-124</v>
      </c>
      <c r="F380" s="122">
        <v>-56</v>
      </c>
      <c r="G380" s="97" t="s">
        <v>185</v>
      </c>
      <c r="H380" s="1"/>
      <c r="K380" s="122">
        <v>124</v>
      </c>
      <c r="L380" s="122">
        <v>56</v>
      </c>
    </row>
    <row r="381" spans="1:12" ht="15">
      <c r="A381" s="3">
        <f t="shared" si="4"/>
        <v>69</v>
      </c>
      <c r="B381" s="167"/>
      <c r="C381" s="122"/>
      <c r="D381" s="122">
        <v>-21</v>
      </c>
      <c r="E381" s="122">
        <v>-34</v>
      </c>
      <c r="F381" s="122">
        <v>-128</v>
      </c>
      <c r="G381" s="97" t="s">
        <v>185</v>
      </c>
      <c r="H381" s="1"/>
      <c r="K381" s="122">
        <v>34</v>
      </c>
      <c r="L381" s="122">
        <v>128</v>
      </c>
    </row>
    <row r="382" spans="1:12" ht="15">
      <c r="A382" s="3">
        <f t="shared" si="4"/>
        <v>70</v>
      </c>
      <c r="B382" s="167"/>
      <c r="C382" s="122"/>
      <c r="D382" s="122">
        <v>-35</v>
      </c>
      <c r="E382" s="122"/>
      <c r="F382" s="122">
        <v>-171</v>
      </c>
      <c r="G382" s="97" t="s">
        <v>185</v>
      </c>
      <c r="H382" s="1"/>
      <c r="K382" s="122"/>
      <c r="L382" s="122">
        <v>171</v>
      </c>
    </row>
    <row r="383" spans="1:12" ht="15">
      <c r="A383" s="3">
        <f t="shared" si="4"/>
        <v>71</v>
      </c>
      <c r="B383" s="167"/>
      <c r="C383" s="122"/>
      <c r="D383" s="122">
        <v>-21</v>
      </c>
      <c r="E383" s="122"/>
      <c r="F383" s="122"/>
      <c r="G383" s="97" t="s">
        <v>185</v>
      </c>
      <c r="H383" s="1"/>
      <c r="K383" s="122"/>
      <c r="L383" s="122"/>
    </row>
    <row r="384" spans="1:12" ht="15.75" thickBot="1">
      <c r="A384" s="20">
        <f t="shared" si="4"/>
        <v>72</v>
      </c>
      <c r="B384" s="168"/>
      <c r="C384" s="121"/>
      <c r="D384" s="121">
        <v>-33</v>
      </c>
      <c r="E384" s="121"/>
      <c r="F384" s="121"/>
      <c r="G384" s="119" t="s">
        <v>185</v>
      </c>
      <c r="H384" s="1"/>
      <c r="K384" s="121"/>
      <c r="L384" s="121"/>
    </row>
    <row r="385" spans="8:10" ht="15">
      <c r="H385" s="1"/>
      <c r="I385" s="1"/>
      <c r="J385" s="1"/>
    </row>
    <row r="386" spans="1:10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6.5" thickBot="1">
      <c r="A387" s="160" t="s">
        <v>12</v>
      </c>
      <c r="B387" s="161"/>
      <c r="C387" s="161"/>
      <c r="D387" s="161"/>
      <c r="E387" s="161"/>
      <c r="F387" s="161"/>
      <c r="G387" s="161"/>
      <c r="H387" s="161"/>
      <c r="I387" s="162"/>
      <c r="J387" s="1"/>
    </row>
    <row r="388" spans="1:10" ht="15.75" thickBot="1">
      <c r="A388" s="175" t="s">
        <v>236</v>
      </c>
      <c r="B388" s="170"/>
      <c r="C388" s="170"/>
      <c r="D388" s="170"/>
      <c r="E388" s="170"/>
      <c r="F388" s="41"/>
      <c r="G388" s="41"/>
      <c r="H388" s="41"/>
      <c r="I388" s="80"/>
      <c r="J388" s="1"/>
    </row>
    <row r="389" spans="1:10" ht="15.75" thickBot="1">
      <c r="A389" s="171" t="s">
        <v>259</v>
      </c>
      <c r="B389" s="172"/>
      <c r="C389" s="172"/>
      <c r="D389" s="84"/>
      <c r="E389" s="14" t="s">
        <v>148</v>
      </c>
      <c r="F389" s="14"/>
      <c r="G389" s="14"/>
      <c r="H389" s="14"/>
      <c r="I389" s="15"/>
      <c r="J389" s="1"/>
    </row>
    <row r="390" spans="1:10" ht="15.75" thickBot="1">
      <c r="A390" s="35" t="s">
        <v>53</v>
      </c>
      <c r="B390" s="41"/>
      <c r="C390" s="41"/>
      <c r="D390" s="41"/>
      <c r="E390" s="41"/>
      <c r="F390" s="41"/>
      <c r="G390" s="41"/>
      <c r="H390" s="41"/>
      <c r="I390" s="80"/>
      <c r="J390" s="1"/>
    </row>
    <row r="391" spans="1:10" ht="15.75">
      <c r="A391" s="2" t="s">
        <v>2</v>
      </c>
      <c r="B391" s="16" t="s">
        <v>140</v>
      </c>
      <c r="C391" s="163" t="s">
        <v>142</v>
      </c>
      <c r="D391" s="163"/>
      <c r="E391" s="163"/>
      <c r="F391" s="163"/>
      <c r="G391" s="163"/>
      <c r="H391" s="163"/>
      <c r="I391" s="16" t="s">
        <v>141</v>
      </c>
      <c r="J391" s="1"/>
    </row>
    <row r="392" spans="1:10" ht="16.5" thickBot="1">
      <c r="A392" s="34" t="s">
        <v>106</v>
      </c>
      <c r="B392" s="42" t="s">
        <v>83</v>
      </c>
      <c r="C392" s="151" t="s">
        <v>143</v>
      </c>
      <c r="D392" s="151"/>
      <c r="E392" s="151"/>
      <c r="F392" s="151"/>
      <c r="G392" s="151"/>
      <c r="H392" s="151"/>
      <c r="I392" s="42" t="s">
        <v>182</v>
      </c>
      <c r="J392" s="1"/>
    </row>
    <row r="393" spans="1:10" ht="16.5" thickBot="1">
      <c r="A393" s="139"/>
      <c r="B393" s="141"/>
      <c r="C393" s="36" t="s">
        <v>238</v>
      </c>
      <c r="D393" s="89" t="s">
        <v>239</v>
      </c>
      <c r="E393" s="36" t="s">
        <v>240</v>
      </c>
      <c r="F393" s="89" t="s">
        <v>241</v>
      </c>
      <c r="G393" s="36" t="s">
        <v>229</v>
      </c>
      <c r="H393" s="89" t="s">
        <v>228</v>
      </c>
      <c r="I393" s="17" t="s">
        <v>186</v>
      </c>
      <c r="J393" s="1"/>
    </row>
    <row r="394" spans="1:10" ht="16.5" thickBot="1">
      <c r="A394" s="160" t="s">
        <v>116</v>
      </c>
      <c r="B394" s="161"/>
      <c r="C394" s="161"/>
      <c r="D394" s="161"/>
      <c r="E394" s="161"/>
      <c r="F394" s="161"/>
      <c r="G394" s="161"/>
      <c r="H394" s="161"/>
      <c r="I394" s="162"/>
      <c r="J394" s="1"/>
    </row>
    <row r="395" spans="1:10" ht="15">
      <c r="A395" s="90">
        <v>1</v>
      </c>
      <c r="B395" s="166">
        <v>0.6</v>
      </c>
      <c r="C395" s="120">
        <v>-483</v>
      </c>
      <c r="D395" s="120">
        <v>-455</v>
      </c>
      <c r="E395" s="120">
        <v>-485</v>
      </c>
      <c r="F395" s="120">
        <v>-462</v>
      </c>
      <c r="G395" s="120">
        <v>-486</v>
      </c>
      <c r="H395" s="120">
        <v>-482</v>
      </c>
      <c r="I395" s="61" t="s">
        <v>183</v>
      </c>
      <c r="J395" s="1"/>
    </row>
    <row r="396" spans="1:10" ht="15">
      <c r="A396" s="3">
        <f>A395+1</f>
        <v>2</v>
      </c>
      <c r="B396" s="167"/>
      <c r="C396" s="122">
        <v>-476</v>
      </c>
      <c r="D396" s="122">
        <v>-475</v>
      </c>
      <c r="E396" s="122">
        <v>-452</v>
      </c>
      <c r="F396" s="122">
        <v>-479</v>
      </c>
      <c r="G396" s="122">
        <v>-475</v>
      </c>
      <c r="H396" s="122">
        <v>-481</v>
      </c>
      <c r="I396" s="97" t="s">
        <v>183</v>
      </c>
      <c r="J396" s="1"/>
    </row>
    <row r="397" spans="1:10" ht="15">
      <c r="A397" s="3">
        <f aca="true" t="shared" si="5" ref="A397:A454">A396+1</f>
        <v>3</v>
      </c>
      <c r="B397" s="167"/>
      <c r="C397" s="122">
        <v>-480</v>
      </c>
      <c r="D397" s="122">
        <v>-483</v>
      </c>
      <c r="E397" s="122">
        <v>-475</v>
      </c>
      <c r="F397" s="122">
        <v>-480</v>
      </c>
      <c r="G397" s="122">
        <v>-482</v>
      </c>
      <c r="H397" s="122">
        <v>-486</v>
      </c>
      <c r="I397" s="97" t="s">
        <v>183</v>
      </c>
      <c r="J397" s="1"/>
    </row>
    <row r="398" spans="1:10" ht="15">
      <c r="A398" s="3">
        <f t="shared" si="5"/>
        <v>4</v>
      </c>
      <c r="B398" s="167"/>
      <c r="C398" s="122">
        <v>-477</v>
      </c>
      <c r="D398" s="122">
        <v>-488</v>
      </c>
      <c r="E398" s="122">
        <v>-473</v>
      </c>
      <c r="F398" s="122">
        <v>-493</v>
      </c>
      <c r="G398" s="122"/>
      <c r="H398" s="122"/>
      <c r="I398" s="97" t="s">
        <v>183</v>
      </c>
      <c r="J398" s="1"/>
    </row>
    <row r="399" spans="1:10" ht="15">
      <c r="A399" s="3">
        <f t="shared" si="5"/>
        <v>5</v>
      </c>
      <c r="B399" s="167"/>
      <c r="C399" s="122">
        <v>-486</v>
      </c>
      <c r="D399" s="122">
        <v>-486</v>
      </c>
      <c r="E399" s="122">
        <v>-471</v>
      </c>
      <c r="F399" s="122">
        <v>-488</v>
      </c>
      <c r="G399" s="122"/>
      <c r="H399" s="122"/>
      <c r="I399" s="97" t="s">
        <v>183</v>
      </c>
      <c r="J399" s="1"/>
    </row>
    <row r="400" spans="1:10" ht="15.75" thickBot="1">
      <c r="A400" s="20">
        <f t="shared" si="5"/>
        <v>6</v>
      </c>
      <c r="B400" s="168"/>
      <c r="C400" s="121">
        <v>-490</v>
      </c>
      <c r="D400" s="121">
        <v>-493</v>
      </c>
      <c r="E400" s="121">
        <v>-465</v>
      </c>
      <c r="F400" s="121">
        <v>-490</v>
      </c>
      <c r="G400" s="121"/>
      <c r="H400" s="121"/>
      <c r="I400" s="119" t="s">
        <v>183</v>
      </c>
      <c r="J400" s="1"/>
    </row>
    <row r="401" spans="1:10" ht="15">
      <c r="A401" s="90">
        <f t="shared" si="5"/>
        <v>7</v>
      </c>
      <c r="B401" s="166">
        <v>0.9</v>
      </c>
      <c r="C401" s="120">
        <v>-472</v>
      </c>
      <c r="D401" s="120">
        <v>-435</v>
      </c>
      <c r="E401" s="120">
        <v>-442</v>
      </c>
      <c r="F401" s="120">
        <v>-445</v>
      </c>
      <c r="G401" s="120">
        <v>-436</v>
      </c>
      <c r="H401" s="120">
        <v>-465</v>
      </c>
      <c r="I401" s="61" t="s">
        <v>183</v>
      </c>
      <c r="J401" s="1"/>
    </row>
    <row r="402" spans="1:10" ht="15">
      <c r="A402" s="3">
        <f t="shared" si="5"/>
        <v>8</v>
      </c>
      <c r="B402" s="167"/>
      <c r="C402" s="122">
        <v>-444</v>
      </c>
      <c r="D402" s="122">
        <v>-469</v>
      </c>
      <c r="E402" s="122">
        <v>-455</v>
      </c>
      <c r="F402" s="122">
        <v>-476</v>
      </c>
      <c r="G402" s="122">
        <v>-455</v>
      </c>
      <c r="H402" s="122">
        <v>-477</v>
      </c>
      <c r="I402" s="97" t="s">
        <v>183</v>
      </c>
      <c r="J402" s="1"/>
    </row>
    <row r="403" spans="1:10" ht="15">
      <c r="A403" s="3">
        <f t="shared" si="5"/>
        <v>9</v>
      </c>
      <c r="B403" s="167"/>
      <c r="C403" s="122">
        <v>-450</v>
      </c>
      <c r="D403" s="122">
        <v>-493</v>
      </c>
      <c r="E403" s="122">
        <v>-472</v>
      </c>
      <c r="F403" s="122">
        <v>-485</v>
      </c>
      <c r="G403" s="122">
        <v>-490</v>
      </c>
      <c r="H403" s="122">
        <v>-485</v>
      </c>
      <c r="I403" s="97" t="s">
        <v>183</v>
      </c>
      <c r="J403" s="1"/>
    </row>
    <row r="404" spans="1:10" ht="15">
      <c r="A404" s="3">
        <f t="shared" si="5"/>
        <v>10</v>
      </c>
      <c r="B404" s="167"/>
      <c r="C404" s="122">
        <v>-447</v>
      </c>
      <c r="D404" s="122">
        <v>-498</v>
      </c>
      <c r="E404" s="122">
        <v>-470</v>
      </c>
      <c r="F404" s="122">
        <v>-490</v>
      </c>
      <c r="G404" s="122"/>
      <c r="H404" s="122"/>
      <c r="I404" s="97" t="s">
        <v>183</v>
      </c>
      <c r="J404" s="1"/>
    </row>
    <row r="405" spans="1:10" ht="15">
      <c r="A405" s="3">
        <f t="shared" si="5"/>
        <v>11</v>
      </c>
      <c r="B405" s="167"/>
      <c r="C405" s="122">
        <v>-473</v>
      </c>
      <c r="D405" s="122">
        <v>-499</v>
      </c>
      <c r="E405" s="122">
        <v>-445</v>
      </c>
      <c r="F405" s="122">
        <v>-482</v>
      </c>
      <c r="G405" s="122"/>
      <c r="H405" s="122"/>
      <c r="I405" s="97" t="s">
        <v>183</v>
      </c>
      <c r="J405" s="1"/>
    </row>
    <row r="406" spans="1:10" ht="15.75" thickBot="1">
      <c r="A406" s="20">
        <f t="shared" si="5"/>
        <v>12</v>
      </c>
      <c r="B406" s="168"/>
      <c r="C406" s="121">
        <v>-492</v>
      </c>
      <c r="D406" s="121">
        <v>-503</v>
      </c>
      <c r="E406" s="121">
        <v>-435</v>
      </c>
      <c r="F406" s="121">
        <v>-478</v>
      </c>
      <c r="G406" s="121"/>
      <c r="H406" s="121"/>
      <c r="I406" s="119" t="s">
        <v>183</v>
      </c>
      <c r="J406" s="1"/>
    </row>
    <row r="407" spans="1:10" ht="15">
      <c r="A407" s="90">
        <f t="shared" si="5"/>
        <v>13</v>
      </c>
      <c r="B407" s="166">
        <v>1.2</v>
      </c>
      <c r="C407" s="120">
        <v>-373</v>
      </c>
      <c r="D407" s="120">
        <v>-402</v>
      </c>
      <c r="E407" s="120">
        <v>-440</v>
      </c>
      <c r="F407" s="120">
        <v>-390</v>
      </c>
      <c r="G407" s="120"/>
      <c r="H407" s="120"/>
      <c r="I407" s="61" t="s">
        <v>183</v>
      </c>
      <c r="J407" s="1"/>
    </row>
    <row r="408" spans="1:10" ht="15">
      <c r="A408" s="3">
        <f t="shared" si="5"/>
        <v>14</v>
      </c>
      <c r="B408" s="167"/>
      <c r="C408" s="122">
        <v>-355</v>
      </c>
      <c r="D408" s="122">
        <v>-400</v>
      </c>
      <c r="E408" s="122">
        <v>-445</v>
      </c>
      <c r="F408" s="122">
        <v>-380</v>
      </c>
      <c r="G408" s="122"/>
      <c r="H408" s="122"/>
      <c r="I408" s="97" t="s">
        <v>183</v>
      </c>
      <c r="J408" s="1"/>
    </row>
    <row r="409" spans="1:10" ht="15">
      <c r="A409" s="3">
        <f t="shared" si="5"/>
        <v>15</v>
      </c>
      <c r="B409" s="167"/>
      <c r="C409" s="122">
        <v>-349</v>
      </c>
      <c r="D409" s="122">
        <v>-418</v>
      </c>
      <c r="E409" s="122">
        <v>-440</v>
      </c>
      <c r="F409" s="122">
        <v>-393</v>
      </c>
      <c r="G409" s="122"/>
      <c r="H409" s="122"/>
      <c r="I409" s="97" t="s">
        <v>183</v>
      </c>
      <c r="J409" s="1"/>
    </row>
    <row r="410" spans="1:10" ht="15">
      <c r="A410" s="3">
        <f t="shared" si="5"/>
        <v>16</v>
      </c>
      <c r="B410" s="167"/>
      <c r="C410" s="122">
        <v>-348</v>
      </c>
      <c r="D410" s="122">
        <v>-416</v>
      </c>
      <c r="E410" s="122">
        <v>-467</v>
      </c>
      <c r="F410" s="122">
        <v>-410</v>
      </c>
      <c r="G410" s="122"/>
      <c r="H410" s="122"/>
      <c r="I410" s="97" t="s">
        <v>183</v>
      </c>
      <c r="J410" s="1"/>
    </row>
    <row r="411" spans="1:10" ht="15">
      <c r="A411" s="3">
        <f t="shared" si="5"/>
        <v>17</v>
      </c>
      <c r="B411" s="167"/>
      <c r="C411" s="122">
        <v>-358</v>
      </c>
      <c r="D411" s="122">
        <v>-396</v>
      </c>
      <c r="E411" s="122">
        <v>-441</v>
      </c>
      <c r="F411" s="122">
        <v>-375</v>
      </c>
      <c r="G411" s="122"/>
      <c r="H411" s="122"/>
      <c r="I411" s="97" t="s">
        <v>183</v>
      </c>
      <c r="J411" s="1"/>
    </row>
    <row r="412" spans="1:10" ht="15.75" thickBot="1">
      <c r="A412" s="20">
        <f t="shared" si="5"/>
        <v>18</v>
      </c>
      <c r="B412" s="168"/>
      <c r="C412" s="121">
        <v>-384</v>
      </c>
      <c r="D412" s="121">
        <v>-376</v>
      </c>
      <c r="E412" s="121">
        <v>-455</v>
      </c>
      <c r="F412" s="121">
        <v>-384</v>
      </c>
      <c r="G412" s="121"/>
      <c r="H412" s="121"/>
      <c r="I412" s="119" t="s">
        <v>183</v>
      </c>
      <c r="J412" s="1"/>
    </row>
    <row r="413" spans="1:10" ht="15">
      <c r="A413" s="90">
        <f t="shared" si="5"/>
        <v>19</v>
      </c>
      <c r="B413" s="166">
        <v>1.5</v>
      </c>
      <c r="C413" s="120">
        <v>-263</v>
      </c>
      <c r="D413" s="120">
        <v>-261</v>
      </c>
      <c r="E413" s="120">
        <v>-290</v>
      </c>
      <c r="F413" s="120">
        <v>-278</v>
      </c>
      <c r="G413" s="120">
        <v>-323</v>
      </c>
      <c r="H413" s="120">
        <v>-401</v>
      </c>
      <c r="I413" s="61" t="s">
        <v>184</v>
      </c>
      <c r="J413" s="1"/>
    </row>
    <row r="414" spans="1:10" ht="15">
      <c r="A414" s="3">
        <f t="shared" si="5"/>
        <v>20</v>
      </c>
      <c r="B414" s="167"/>
      <c r="C414" s="122">
        <v>-259</v>
      </c>
      <c r="D414" s="122">
        <v>-258</v>
      </c>
      <c r="E414" s="122">
        <v>-280</v>
      </c>
      <c r="F414" s="122">
        <v>-280</v>
      </c>
      <c r="G414" s="122">
        <v>-387</v>
      </c>
      <c r="H414" s="122">
        <v>-383</v>
      </c>
      <c r="I414" s="97" t="s">
        <v>184</v>
      </c>
      <c r="J414" s="1"/>
    </row>
    <row r="415" spans="1:10" ht="15">
      <c r="A415" s="3">
        <f t="shared" si="5"/>
        <v>21</v>
      </c>
      <c r="B415" s="167"/>
      <c r="C415" s="122">
        <v>-257</v>
      </c>
      <c r="D415" s="122">
        <v>-281</v>
      </c>
      <c r="E415" s="122">
        <v>-280</v>
      </c>
      <c r="F415" s="122">
        <v>-268</v>
      </c>
      <c r="G415" s="122">
        <v>-395</v>
      </c>
      <c r="H415" s="122">
        <v>-405</v>
      </c>
      <c r="I415" s="97" t="s">
        <v>184</v>
      </c>
      <c r="J415" s="1"/>
    </row>
    <row r="416" spans="1:10" ht="15">
      <c r="A416" s="3">
        <f t="shared" si="5"/>
        <v>22</v>
      </c>
      <c r="B416" s="167"/>
      <c r="C416" s="122">
        <v>-253</v>
      </c>
      <c r="D416" s="122">
        <v>-310</v>
      </c>
      <c r="E416" s="122">
        <v>-264</v>
      </c>
      <c r="F416" s="122">
        <v>-289</v>
      </c>
      <c r="G416" s="122"/>
      <c r="H416" s="122"/>
      <c r="I416" s="97" t="s">
        <v>184</v>
      </c>
      <c r="J416" s="1"/>
    </row>
    <row r="417" spans="1:10" ht="15">
      <c r="A417" s="3">
        <f t="shared" si="5"/>
        <v>23</v>
      </c>
      <c r="B417" s="167"/>
      <c r="C417" s="122">
        <v>-263</v>
      </c>
      <c r="D417" s="122">
        <v>-309</v>
      </c>
      <c r="E417" s="122">
        <v>-261</v>
      </c>
      <c r="F417" s="122">
        <v>-292</v>
      </c>
      <c r="G417" s="122"/>
      <c r="H417" s="122"/>
      <c r="I417" s="97" t="s">
        <v>184</v>
      </c>
      <c r="J417" s="1"/>
    </row>
    <row r="418" spans="1:10" ht="15.75" thickBot="1">
      <c r="A418" s="20">
        <f t="shared" si="5"/>
        <v>24</v>
      </c>
      <c r="B418" s="168"/>
      <c r="C418" s="121">
        <v>-283</v>
      </c>
      <c r="D418" s="121">
        <v>-317</v>
      </c>
      <c r="E418" s="121">
        <v>-252</v>
      </c>
      <c r="F418" s="121">
        <v>-302</v>
      </c>
      <c r="G418" s="121"/>
      <c r="H418" s="121"/>
      <c r="I418" s="119" t="s">
        <v>184</v>
      </c>
      <c r="J418" s="1"/>
    </row>
    <row r="419" spans="1:10" ht="15">
      <c r="A419" s="90">
        <f t="shared" si="5"/>
        <v>25</v>
      </c>
      <c r="B419" s="166">
        <v>2.1</v>
      </c>
      <c r="C419" s="120">
        <v>-162</v>
      </c>
      <c r="D419" s="120">
        <v>-169</v>
      </c>
      <c r="E419" s="120">
        <v>-192</v>
      </c>
      <c r="F419" s="120">
        <v>-247</v>
      </c>
      <c r="G419" s="120">
        <v>-165</v>
      </c>
      <c r="H419" s="120">
        <v>-185</v>
      </c>
      <c r="I419" s="61" t="s">
        <v>185</v>
      </c>
      <c r="J419" s="1"/>
    </row>
    <row r="420" spans="1:10" ht="15">
      <c r="A420" s="3">
        <f t="shared" si="5"/>
        <v>26</v>
      </c>
      <c r="B420" s="167"/>
      <c r="C420" s="122">
        <v>-166</v>
      </c>
      <c r="D420" s="122">
        <v>-221</v>
      </c>
      <c r="E420" s="122">
        <v>-199</v>
      </c>
      <c r="F420" s="122">
        <v>-235</v>
      </c>
      <c r="G420" s="122">
        <v>-174</v>
      </c>
      <c r="H420" s="122">
        <v>-176</v>
      </c>
      <c r="I420" s="97" t="s">
        <v>185</v>
      </c>
      <c r="J420" s="1"/>
    </row>
    <row r="421" spans="1:10" ht="15">
      <c r="A421" s="3">
        <f t="shared" si="5"/>
        <v>27</v>
      </c>
      <c r="B421" s="167"/>
      <c r="C421" s="122">
        <v>-182</v>
      </c>
      <c r="D421" s="122">
        <v>-221</v>
      </c>
      <c r="E421" s="122">
        <v>-212</v>
      </c>
      <c r="F421" s="122">
        <v>-149</v>
      </c>
      <c r="G421" s="122">
        <v>-190</v>
      </c>
      <c r="H421" s="122">
        <v>-180</v>
      </c>
      <c r="I421" s="97" t="s">
        <v>185</v>
      </c>
      <c r="J421" s="1"/>
    </row>
    <row r="422" spans="1:10" ht="15">
      <c r="A422" s="3">
        <f t="shared" si="5"/>
        <v>28</v>
      </c>
      <c r="B422" s="167"/>
      <c r="C422" s="122">
        <v>-178</v>
      </c>
      <c r="D422" s="122">
        <v>-238</v>
      </c>
      <c r="E422" s="122">
        <v>-195</v>
      </c>
      <c r="F422" s="122">
        <v>-245</v>
      </c>
      <c r="G422" s="122"/>
      <c r="H422" s="122"/>
      <c r="I422" s="97" t="s">
        <v>184</v>
      </c>
      <c r="J422" s="1"/>
    </row>
    <row r="423" spans="1:10" ht="15">
      <c r="A423" s="3">
        <f t="shared" si="5"/>
        <v>29</v>
      </c>
      <c r="B423" s="167"/>
      <c r="C423" s="122">
        <v>-201</v>
      </c>
      <c r="D423" s="122">
        <v>-235</v>
      </c>
      <c r="E423" s="122">
        <v>-202</v>
      </c>
      <c r="F423" s="122">
        <v>-227</v>
      </c>
      <c r="G423" s="122"/>
      <c r="H423" s="122"/>
      <c r="I423" s="97" t="s">
        <v>184</v>
      </c>
      <c r="J423" s="1"/>
    </row>
    <row r="424" spans="1:10" ht="15.75" thickBot="1">
      <c r="A424" s="20">
        <f t="shared" si="5"/>
        <v>30</v>
      </c>
      <c r="B424" s="168"/>
      <c r="C424" s="121">
        <v>-192</v>
      </c>
      <c r="D424" s="121">
        <v>-235</v>
      </c>
      <c r="E424" s="121">
        <v>-196</v>
      </c>
      <c r="F424" s="121">
        <v>-230</v>
      </c>
      <c r="G424" s="121"/>
      <c r="H424" s="121"/>
      <c r="I424" s="119" t="s">
        <v>184</v>
      </c>
      <c r="J424" s="1"/>
    </row>
    <row r="425" spans="1:10" ht="15">
      <c r="A425" s="90">
        <f t="shared" si="5"/>
        <v>31</v>
      </c>
      <c r="B425" s="166">
        <v>2.4</v>
      </c>
      <c r="C425" s="120">
        <v>-192</v>
      </c>
      <c r="D425" s="120">
        <v>-203</v>
      </c>
      <c r="E425" s="120">
        <v>-157</v>
      </c>
      <c r="F425" s="120">
        <v>-129</v>
      </c>
      <c r="G425" s="120">
        <v>-74</v>
      </c>
      <c r="H425" s="120">
        <v>-194</v>
      </c>
      <c r="I425" s="61" t="s">
        <v>185</v>
      </c>
      <c r="J425" s="1"/>
    </row>
    <row r="426" spans="1:10" ht="15">
      <c r="A426" s="3">
        <f t="shared" si="5"/>
        <v>32</v>
      </c>
      <c r="B426" s="167"/>
      <c r="C426" s="122">
        <v>-193</v>
      </c>
      <c r="D426" s="122">
        <v>-194</v>
      </c>
      <c r="E426" s="122">
        <v>-191</v>
      </c>
      <c r="F426" s="122">
        <v>-161</v>
      </c>
      <c r="G426" s="122">
        <v>-100</v>
      </c>
      <c r="H426" s="122">
        <v>-194</v>
      </c>
      <c r="I426" s="97" t="s">
        <v>185</v>
      </c>
      <c r="J426" s="1"/>
    </row>
    <row r="427" spans="1:10" ht="15">
      <c r="A427" s="3">
        <f t="shared" si="5"/>
        <v>33</v>
      </c>
      <c r="B427" s="167"/>
      <c r="C427" s="122">
        <v>-220</v>
      </c>
      <c r="D427" s="122">
        <v>-220</v>
      </c>
      <c r="E427" s="122">
        <v>-182</v>
      </c>
      <c r="F427" s="122">
        <v>-155</v>
      </c>
      <c r="G427" s="122">
        <v>-150</v>
      </c>
      <c r="H427" s="122">
        <v>-198</v>
      </c>
      <c r="I427" s="97" t="s">
        <v>185</v>
      </c>
      <c r="J427" s="1"/>
    </row>
    <row r="428" spans="1:10" ht="15">
      <c r="A428" s="3">
        <f t="shared" si="5"/>
        <v>34</v>
      </c>
      <c r="B428" s="167"/>
      <c r="C428" s="122">
        <v>-200</v>
      </c>
      <c r="D428" s="122">
        <v>-195</v>
      </c>
      <c r="E428" s="122">
        <v>-172</v>
      </c>
      <c r="F428" s="122">
        <v>-170</v>
      </c>
      <c r="G428" s="122"/>
      <c r="H428" s="122"/>
      <c r="I428" s="97" t="s">
        <v>185</v>
      </c>
      <c r="J428" s="1"/>
    </row>
    <row r="429" spans="1:10" ht="15">
      <c r="A429" s="3">
        <f t="shared" si="5"/>
        <v>35</v>
      </c>
      <c r="B429" s="167"/>
      <c r="C429" s="122">
        <v>-143</v>
      </c>
      <c r="D429" s="122">
        <v>-200</v>
      </c>
      <c r="E429" s="122">
        <v>-184</v>
      </c>
      <c r="F429" s="122">
        <v>-182</v>
      </c>
      <c r="G429" s="122"/>
      <c r="H429" s="122"/>
      <c r="I429" s="97" t="s">
        <v>185</v>
      </c>
      <c r="J429" s="1"/>
    </row>
    <row r="430" spans="1:10" ht="15.75" thickBot="1">
      <c r="A430" s="20">
        <f t="shared" si="5"/>
        <v>36</v>
      </c>
      <c r="B430" s="168"/>
      <c r="C430" s="121">
        <v>-180</v>
      </c>
      <c r="D430" s="121">
        <v>-170</v>
      </c>
      <c r="E430" s="121">
        <v>-177</v>
      </c>
      <c r="F430" s="121">
        <v>-168</v>
      </c>
      <c r="G430" s="121"/>
      <c r="H430" s="121"/>
      <c r="I430" s="119" t="s">
        <v>185</v>
      </c>
      <c r="J430" s="1"/>
    </row>
    <row r="431" spans="1:10" ht="15">
      <c r="A431" s="90">
        <f t="shared" si="5"/>
        <v>37</v>
      </c>
      <c r="B431" s="166">
        <v>2.7</v>
      </c>
      <c r="C431" s="120">
        <v>-124</v>
      </c>
      <c r="D431" s="120">
        <v>-185</v>
      </c>
      <c r="E431" s="120">
        <v>-151</v>
      </c>
      <c r="F431" s="120">
        <v>-100</v>
      </c>
      <c r="G431" s="120">
        <v>-59</v>
      </c>
      <c r="H431" s="120">
        <v>-131</v>
      </c>
      <c r="I431" s="61" t="s">
        <v>185</v>
      </c>
      <c r="J431" s="1"/>
    </row>
    <row r="432" spans="1:10" ht="15">
      <c r="A432" s="3">
        <f t="shared" si="5"/>
        <v>38</v>
      </c>
      <c r="B432" s="167"/>
      <c r="C432" s="122">
        <v>-135</v>
      </c>
      <c r="D432" s="122">
        <v>-156</v>
      </c>
      <c r="E432" s="122">
        <v>-165</v>
      </c>
      <c r="F432" s="122">
        <v>-132</v>
      </c>
      <c r="G432" s="122">
        <v>-54</v>
      </c>
      <c r="H432" s="122">
        <v>-129</v>
      </c>
      <c r="I432" s="97" t="s">
        <v>185</v>
      </c>
      <c r="J432" s="1"/>
    </row>
    <row r="433" spans="1:10" ht="15">
      <c r="A433" s="3">
        <f t="shared" si="5"/>
        <v>39</v>
      </c>
      <c r="B433" s="167"/>
      <c r="C433" s="122">
        <v>-122</v>
      </c>
      <c r="D433" s="122">
        <v>-158</v>
      </c>
      <c r="E433" s="122">
        <v>-168</v>
      </c>
      <c r="F433" s="122">
        <v>-131</v>
      </c>
      <c r="G433" s="122">
        <v>-107</v>
      </c>
      <c r="H433" s="122">
        <v>-121</v>
      </c>
      <c r="I433" s="97" t="s">
        <v>185</v>
      </c>
      <c r="J433" s="1"/>
    </row>
    <row r="434" spans="1:10" ht="15">
      <c r="A434" s="3">
        <f t="shared" si="5"/>
        <v>40</v>
      </c>
      <c r="B434" s="167"/>
      <c r="C434" s="122">
        <v>-149</v>
      </c>
      <c r="D434" s="122">
        <v>-174</v>
      </c>
      <c r="E434" s="122">
        <v>-154</v>
      </c>
      <c r="F434" s="122">
        <v>-111</v>
      </c>
      <c r="G434" s="122"/>
      <c r="H434" s="122"/>
      <c r="I434" s="97" t="s">
        <v>185</v>
      </c>
      <c r="J434" s="1"/>
    </row>
    <row r="435" spans="1:10" ht="15">
      <c r="A435" s="3">
        <f t="shared" si="5"/>
        <v>41</v>
      </c>
      <c r="B435" s="167"/>
      <c r="C435" s="122">
        <v>-150</v>
      </c>
      <c r="D435" s="122">
        <v>-181</v>
      </c>
      <c r="E435" s="122">
        <v>-155</v>
      </c>
      <c r="F435" s="122">
        <v>-82</v>
      </c>
      <c r="G435" s="122"/>
      <c r="H435" s="122"/>
      <c r="I435" s="97" t="s">
        <v>185</v>
      </c>
      <c r="J435" s="1"/>
    </row>
    <row r="436" spans="1:10" ht="15.75" thickBot="1">
      <c r="A436" s="20">
        <f t="shared" si="5"/>
        <v>42</v>
      </c>
      <c r="B436" s="168"/>
      <c r="C436" s="121">
        <v>-178</v>
      </c>
      <c r="D436" s="121">
        <v>-117</v>
      </c>
      <c r="E436" s="121">
        <v>-175</v>
      </c>
      <c r="F436" s="121">
        <v>-97</v>
      </c>
      <c r="G436" s="121"/>
      <c r="H436" s="121"/>
      <c r="I436" s="119" t="s">
        <v>185</v>
      </c>
      <c r="J436" s="1"/>
    </row>
    <row r="437" spans="1:10" ht="15">
      <c r="A437" s="90">
        <f t="shared" si="5"/>
        <v>43</v>
      </c>
      <c r="B437" s="166">
        <v>3</v>
      </c>
      <c r="C437" s="120">
        <v>-87</v>
      </c>
      <c r="D437" s="120">
        <v>-180</v>
      </c>
      <c r="E437" s="120">
        <v>-64</v>
      </c>
      <c r="F437" s="120">
        <v>-72</v>
      </c>
      <c r="G437" s="120">
        <v>-83</v>
      </c>
      <c r="H437" s="120">
        <v>-197</v>
      </c>
      <c r="I437" s="61" t="s">
        <v>185</v>
      </c>
      <c r="J437" s="1"/>
    </row>
    <row r="438" spans="1:10" ht="15">
      <c r="A438" s="3">
        <f t="shared" si="5"/>
        <v>44</v>
      </c>
      <c r="B438" s="167"/>
      <c r="C438" s="122">
        <v>-104</v>
      </c>
      <c r="D438" s="122">
        <v>-123</v>
      </c>
      <c r="E438" s="122">
        <v>-80</v>
      </c>
      <c r="F438" s="122">
        <v>-64</v>
      </c>
      <c r="G438" s="122">
        <v>-142</v>
      </c>
      <c r="H438" s="122">
        <v>-179</v>
      </c>
      <c r="I438" s="97" t="s">
        <v>185</v>
      </c>
      <c r="J438" s="1"/>
    </row>
    <row r="439" spans="1:10" ht="15">
      <c r="A439" s="3">
        <f t="shared" si="5"/>
        <v>45</v>
      </c>
      <c r="B439" s="167"/>
      <c r="C439" s="128"/>
      <c r="D439" s="128"/>
      <c r="E439" s="122">
        <v>-79</v>
      </c>
      <c r="F439" s="122">
        <v>-45</v>
      </c>
      <c r="G439" s="122">
        <v>-130</v>
      </c>
      <c r="H439" s="122">
        <v>-102</v>
      </c>
      <c r="I439" s="97" t="s">
        <v>185</v>
      </c>
      <c r="J439" s="1"/>
    </row>
    <row r="440" spans="1:10" ht="15">
      <c r="A440" s="3">
        <f t="shared" si="5"/>
        <v>46</v>
      </c>
      <c r="B440" s="167"/>
      <c r="C440" s="128"/>
      <c r="D440" s="128"/>
      <c r="E440" s="122">
        <v>-138</v>
      </c>
      <c r="F440" s="122">
        <v>-61</v>
      </c>
      <c r="G440" s="122"/>
      <c r="H440" s="122"/>
      <c r="I440" s="97" t="s">
        <v>185</v>
      </c>
      <c r="J440" s="1"/>
    </row>
    <row r="441" spans="1:10" ht="15">
      <c r="A441" s="3">
        <f t="shared" si="5"/>
        <v>47</v>
      </c>
      <c r="B441" s="167"/>
      <c r="C441" s="122"/>
      <c r="D441" s="122"/>
      <c r="E441" s="122">
        <v>-139</v>
      </c>
      <c r="F441" s="122">
        <v>-65</v>
      </c>
      <c r="G441" s="122"/>
      <c r="H441" s="122"/>
      <c r="I441" s="97" t="s">
        <v>185</v>
      </c>
      <c r="J441" s="1"/>
    </row>
    <row r="442" spans="1:10" ht="15.75" thickBot="1">
      <c r="A442" s="20">
        <f t="shared" si="5"/>
        <v>48</v>
      </c>
      <c r="B442" s="168"/>
      <c r="C442" s="121"/>
      <c r="D442" s="121"/>
      <c r="E442" s="121">
        <v>-132</v>
      </c>
      <c r="F442" s="121">
        <v>-102</v>
      </c>
      <c r="G442" s="121"/>
      <c r="H442" s="121"/>
      <c r="I442" s="119" t="s">
        <v>185</v>
      </c>
      <c r="J442" s="1"/>
    </row>
    <row r="443" spans="1:10" ht="15">
      <c r="A443" s="90">
        <f t="shared" si="5"/>
        <v>49</v>
      </c>
      <c r="B443" s="166">
        <v>3.3</v>
      </c>
      <c r="C443" s="120">
        <v>-93</v>
      </c>
      <c r="D443" s="120">
        <v>-155</v>
      </c>
      <c r="E443" s="120">
        <v>-40</v>
      </c>
      <c r="F443" s="120">
        <v>-50</v>
      </c>
      <c r="G443" s="120">
        <v>-93</v>
      </c>
      <c r="H443" s="120">
        <v>-89</v>
      </c>
      <c r="I443" s="61" t="s">
        <v>185</v>
      </c>
      <c r="J443" s="1"/>
    </row>
    <row r="444" spans="1:10" ht="15">
      <c r="A444" s="3">
        <f t="shared" si="5"/>
        <v>50</v>
      </c>
      <c r="B444" s="167"/>
      <c r="C444" s="122">
        <v>-193</v>
      </c>
      <c r="D444" s="122">
        <v>-72</v>
      </c>
      <c r="E444" s="122">
        <v>-87</v>
      </c>
      <c r="F444" s="122">
        <v>-60</v>
      </c>
      <c r="G444" s="122">
        <v>-95</v>
      </c>
      <c r="H444" s="122">
        <v>-94</v>
      </c>
      <c r="I444" s="97" t="s">
        <v>185</v>
      </c>
      <c r="J444" s="1"/>
    </row>
    <row r="445" spans="1:10" ht="15">
      <c r="A445" s="3">
        <f t="shared" si="5"/>
        <v>51</v>
      </c>
      <c r="B445" s="167"/>
      <c r="C445" s="122"/>
      <c r="D445" s="122"/>
      <c r="E445" s="122">
        <v>-75</v>
      </c>
      <c r="F445" s="122">
        <v>-69</v>
      </c>
      <c r="G445" s="122">
        <v>-75</v>
      </c>
      <c r="H445" s="122">
        <v>-108</v>
      </c>
      <c r="I445" s="97" t="s">
        <v>185</v>
      </c>
      <c r="J445" s="1"/>
    </row>
    <row r="446" spans="1:10" ht="15">
      <c r="A446" s="3">
        <f t="shared" si="5"/>
        <v>52</v>
      </c>
      <c r="B446" s="167"/>
      <c r="C446" s="122"/>
      <c r="D446" s="122"/>
      <c r="E446" s="122">
        <v>-137</v>
      </c>
      <c r="F446" s="122">
        <v>-38</v>
      </c>
      <c r="G446" s="122"/>
      <c r="H446" s="122"/>
      <c r="I446" s="97" t="s">
        <v>185</v>
      </c>
      <c r="J446" s="1"/>
    </row>
    <row r="447" spans="1:10" ht="15">
      <c r="A447" s="3">
        <f t="shared" si="5"/>
        <v>53</v>
      </c>
      <c r="B447" s="167"/>
      <c r="C447" s="122"/>
      <c r="D447" s="122"/>
      <c r="E447" s="122">
        <v>-135</v>
      </c>
      <c r="F447" s="122">
        <v>-114</v>
      </c>
      <c r="G447" s="122"/>
      <c r="H447" s="122"/>
      <c r="I447" s="97" t="s">
        <v>185</v>
      </c>
      <c r="J447" s="1"/>
    </row>
    <row r="448" spans="1:10" ht="15.75" thickBot="1">
      <c r="A448" s="20">
        <f t="shared" si="5"/>
        <v>54</v>
      </c>
      <c r="B448" s="168"/>
      <c r="C448" s="121"/>
      <c r="D448" s="121"/>
      <c r="E448" s="121">
        <v>-228</v>
      </c>
      <c r="F448" s="121">
        <v>-60</v>
      </c>
      <c r="G448" s="121"/>
      <c r="H448" s="121"/>
      <c r="I448" s="119" t="s">
        <v>185</v>
      </c>
      <c r="J448" s="1"/>
    </row>
    <row r="449" spans="1:10" ht="15">
      <c r="A449" s="3">
        <f t="shared" si="5"/>
        <v>55</v>
      </c>
      <c r="B449" s="166">
        <v>3.6</v>
      </c>
      <c r="C449" s="122"/>
      <c r="D449" s="122"/>
      <c r="E449" s="122">
        <v>-108</v>
      </c>
      <c r="F449" s="122">
        <v>-69</v>
      </c>
      <c r="G449" s="122">
        <v>-131</v>
      </c>
      <c r="H449" s="122">
        <v>-86</v>
      </c>
      <c r="I449" s="97" t="s">
        <v>185</v>
      </c>
      <c r="J449" s="1"/>
    </row>
    <row r="450" spans="1:10" ht="15">
      <c r="A450" s="3">
        <f t="shared" si="5"/>
        <v>56</v>
      </c>
      <c r="B450" s="167"/>
      <c r="C450" s="122"/>
      <c r="D450" s="122"/>
      <c r="E450" s="122">
        <v>-80</v>
      </c>
      <c r="F450" s="122">
        <v>-69</v>
      </c>
      <c r="G450" s="122">
        <v>-150</v>
      </c>
      <c r="H450" s="122">
        <v>-65</v>
      </c>
      <c r="I450" s="97" t="s">
        <v>185</v>
      </c>
      <c r="J450" s="1"/>
    </row>
    <row r="451" spans="1:10" ht="15">
      <c r="A451" s="3">
        <f t="shared" si="5"/>
        <v>57</v>
      </c>
      <c r="B451" s="167"/>
      <c r="C451" s="122"/>
      <c r="D451" s="122"/>
      <c r="E451" s="122">
        <v>-42</v>
      </c>
      <c r="F451" s="122">
        <v>-48</v>
      </c>
      <c r="G451" s="122">
        <v>-125</v>
      </c>
      <c r="H451" s="122">
        <v>-40</v>
      </c>
      <c r="I451" s="97" t="s">
        <v>185</v>
      </c>
      <c r="J451" s="1"/>
    </row>
    <row r="452" spans="1:10" ht="15">
      <c r="A452" s="3">
        <f t="shared" si="5"/>
        <v>58</v>
      </c>
      <c r="B452" s="167"/>
      <c r="C452" s="122"/>
      <c r="D452" s="122"/>
      <c r="E452" s="122">
        <v>-153</v>
      </c>
      <c r="F452" s="122">
        <v>-59</v>
      </c>
      <c r="G452" s="122"/>
      <c r="H452" s="122"/>
      <c r="I452" s="97" t="s">
        <v>185</v>
      </c>
      <c r="J452" s="1"/>
    </row>
    <row r="453" spans="1:10" ht="15">
      <c r="A453" s="3">
        <f t="shared" si="5"/>
        <v>59</v>
      </c>
      <c r="B453" s="167"/>
      <c r="C453" s="122"/>
      <c r="D453" s="122"/>
      <c r="E453" s="122">
        <v>-123</v>
      </c>
      <c r="F453" s="122">
        <v>-128</v>
      </c>
      <c r="G453" s="122"/>
      <c r="H453" s="122"/>
      <c r="I453" s="97" t="s">
        <v>185</v>
      </c>
      <c r="J453" s="1"/>
    </row>
    <row r="454" spans="1:10" ht="15.75" thickBot="1">
      <c r="A454" s="20">
        <f t="shared" si="5"/>
        <v>60</v>
      </c>
      <c r="B454" s="168"/>
      <c r="C454" s="121"/>
      <c r="D454" s="121"/>
      <c r="E454" s="121">
        <v>-134</v>
      </c>
      <c r="F454" s="121">
        <v>-70</v>
      </c>
      <c r="G454" s="121"/>
      <c r="H454" s="121"/>
      <c r="I454" s="119" t="s">
        <v>185</v>
      </c>
      <c r="J454" s="1"/>
    </row>
    <row r="455" spans="1:10" ht="1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6.5" thickBot="1">
      <c r="A459" s="160" t="s">
        <v>12</v>
      </c>
      <c r="B459" s="161"/>
      <c r="C459" s="161"/>
      <c r="D459" s="161"/>
      <c r="E459" s="161"/>
      <c r="F459" s="161"/>
      <c r="G459" s="161"/>
      <c r="H459" s="161"/>
      <c r="I459" s="162"/>
      <c r="J459" s="1"/>
    </row>
    <row r="460" spans="1:21" ht="16.5" thickBot="1">
      <c r="A460" s="171" t="s">
        <v>237</v>
      </c>
      <c r="B460" s="172"/>
      <c r="C460" s="172"/>
      <c r="D460" s="172"/>
      <c r="E460" s="172"/>
      <c r="F460" s="14"/>
      <c r="G460" s="14"/>
      <c r="H460" s="14"/>
      <c r="I460" s="15"/>
      <c r="J460" s="1"/>
      <c r="L460" s="160" t="s">
        <v>12</v>
      </c>
      <c r="M460" s="161"/>
      <c r="N460" s="161"/>
      <c r="O460" s="161"/>
      <c r="P460" s="161"/>
      <c r="Q460" s="161"/>
      <c r="R460" s="161"/>
      <c r="S460" s="161"/>
      <c r="T460" s="162"/>
      <c r="U460" s="30"/>
    </row>
    <row r="461" spans="1:21" ht="15.75" thickBot="1">
      <c r="A461" s="171" t="s">
        <v>48</v>
      </c>
      <c r="B461" s="172"/>
      <c r="C461" s="172"/>
      <c r="D461" s="84"/>
      <c r="E461" s="69" t="s">
        <v>49</v>
      </c>
      <c r="F461" s="14"/>
      <c r="G461" s="14"/>
      <c r="H461" s="14"/>
      <c r="I461" s="15"/>
      <c r="J461" s="1"/>
      <c r="L461" s="171" t="s">
        <v>237</v>
      </c>
      <c r="M461" s="172"/>
      <c r="N461" s="172"/>
      <c r="O461" s="172"/>
      <c r="P461" s="172"/>
      <c r="Q461" s="14"/>
      <c r="R461" s="14"/>
      <c r="S461" s="14"/>
      <c r="T461" s="15"/>
      <c r="U461" s="133"/>
    </row>
    <row r="462" spans="1:21" ht="15.75" thickBot="1">
      <c r="A462" s="170" t="s">
        <v>53</v>
      </c>
      <c r="B462" s="170"/>
      <c r="C462" s="170"/>
      <c r="D462" s="170"/>
      <c r="E462" s="170"/>
      <c r="F462" s="170"/>
      <c r="G462" s="170"/>
      <c r="H462" s="41"/>
      <c r="I462" s="80"/>
      <c r="J462" s="1"/>
      <c r="L462" s="171" t="s">
        <v>48</v>
      </c>
      <c r="M462" s="172"/>
      <c r="N462" s="172"/>
      <c r="O462" s="69" t="s">
        <v>49</v>
      </c>
      <c r="P462" s="6"/>
      <c r="Q462" s="14"/>
      <c r="R462" s="14"/>
      <c r="S462" s="14"/>
      <c r="T462" s="15"/>
      <c r="U462" s="133"/>
    </row>
    <row r="463" spans="1:21" ht="16.5" thickBot="1">
      <c r="A463" s="2" t="s">
        <v>2</v>
      </c>
      <c r="B463" s="16" t="s">
        <v>140</v>
      </c>
      <c r="C463" s="173" t="s">
        <v>142</v>
      </c>
      <c r="D463" s="163"/>
      <c r="E463" s="163"/>
      <c r="F463" s="163"/>
      <c r="G463" s="163"/>
      <c r="H463" s="174"/>
      <c r="I463" s="86" t="s">
        <v>141</v>
      </c>
      <c r="J463" s="1"/>
      <c r="L463" s="201" t="s">
        <v>53</v>
      </c>
      <c r="M463" s="202"/>
      <c r="N463" s="202"/>
      <c r="O463" s="202"/>
      <c r="P463" s="202"/>
      <c r="Q463" s="202"/>
      <c r="R463" s="202"/>
      <c r="S463" s="10"/>
      <c r="T463" s="67"/>
      <c r="U463" s="132"/>
    </row>
    <row r="464" spans="1:20" ht="16.5" thickBot="1">
      <c r="A464" s="34" t="s">
        <v>106</v>
      </c>
      <c r="B464" s="42" t="s">
        <v>83</v>
      </c>
      <c r="C464" s="150" t="s">
        <v>143</v>
      </c>
      <c r="D464" s="151"/>
      <c r="E464" s="151"/>
      <c r="F464" s="151"/>
      <c r="G464" s="151"/>
      <c r="H464" s="169"/>
      <c r="I464" s="107" t="s">
        <v>182</v>
      </c>
      <c r="J464" s="1"/>
      <c r="L464" s="34" t="s">
        <v>2</v>
      </c>
      <c r="M464" s="42" t="s">
        <v>140</v>
      </c>
      <c r="N464" s="203" t="s">
        <v>260</v>
      </c>
      <c r="O464" s="107" t="s">
        <v>141</v>
      </c>
      <c r="P464" s="6"/>
      <c r="Q464" s="6"/>
      <c r="R464" s="6"/>
      <c r="S464" s="6"/>
      <c r="T464" s="8"/>
    </row>
    <row r="465" spans="1:20" ht="16.5" thickBot="1">
      <c r="A465" s="139"/>
      <c r="B465" s="141"/>
      <c r="C465" s="5" t="s">
        <v>238</v>
      </c>
      <c r="D465" s="36" t="s">
        <v>239</v>
      </c>
      <c r="E465" s="89" t="s">
        <v>240</v>
      </c>
      <c r="F465" s="36" t="s">
        <v>241</v>
      </c>
      <c r="G465" s="89" t="s">
        <v>229</v>
      </c>
      <c r="H465" s="36" t="s">
        <v>228</v>
      </c>
      <c r="I465" s="108" t="s">
        <v>186</v>
      </c>
      <c r="J465" s="1"/>
      <c r="L465" s="34" t="s">
        <v>106</v>
      </c>
      <c r="M465" s="42" t="s">
        <v>83</v>
      </c>
      <c r="N465" s="130" t="s">
        <v>143</v>
      </c>
      <c r="O465" s="107" t="s">
        <v>182</v>
      </c>
      <c r="P465" s="6"/>
      <c r="Q465" s="6"/>
      <c r="R465" s="6"/>
      <c r="S465" s="6"/>
      <c r="T465" s="8"/>
    </row>
    <row r="466" spans="1:20" ht="16.5" thickBot="1">
      <c r="A466" s="160" t="s">
        <v>115</v>
      </c>
      <c r="B466" s="161"/>
      <c r="C466" s="161"/>
      <c r="D466" s="161"/>
      <c r="E466" s="161"/>
      <c r="F466" s="161"/>
      <c r="G466" s="161"/>
      <c r="H466" s="161"/>
      <c r="I466" s="162"/>
      <c r="J466" s="1"/>
      <c r="L466" s="139"/>
      <c r="M466" s="141"/>
      <c r="N466" s="141" t="s">
        <v>261</v>
      </c>
      <c r="O466" s="108" t="s">
        <v>186</v>
      </c>
      <c r="P466" s="6"/>
      <c r="Q466" s="6"/>
      <c r="R466" s="6"/>
      <c r="S466" s="6"/>
      <c r="T466" s="8"/>
    </row>
    <row r="467" spans="1:20" ht="15">
      <c r="A467" s="3">
        <v>1</v>
      </c>
      <c r="B467" s="4">
        <v>0.6</v>
      </c>
      <c r="C467" s="122">
        <v>-495</v>
      </c>
      <c r="D467" s="122">
        <v>-498</v>
      </c>
      <c r="E467" s="122">
        <v>-531</v>
      </c>
      <c r="F467" s="122">
        <v>-505</v>
      </c>
      <c r="G467" s="122">
        <v>-503</v>
      </c>
      <c r="H467" s="122">
        <v>-520</v>
      </c>
      <c r="I467" s="97" t="s">
        <v>158</v>
      </c>
      <c r="J467" s="1"/>
      <c r="L467" s="136">
        <v>1</v>
      </c>
      <c r="M467" s="204">
        <v>0.6</v>
      </c>
      <c r="N467" s="128">
        <v>-470</v>
      </c>
      <c r="O467" s="207" t="s">
        <v>158</v>
      </c>
      <c r="P467" s="6"/>
      <c r="Q467" s="6"/>
      <c r="R467" s="6"/>
      <c r="S467" s="6"/>
      <c r="T467" s="8"/>
    </row>
    <row r="468" spans="1:20" ht="15">
      <c r="A468" s="3">
        <f>A467+1</f>
        <v>2</v>
      </c>
      <c r="B468" s="4"/>
      <c r="C468" s="122">
        <v>-493</v>
      </c>
      <c r="D468" s="122">
        <v>-501</v>
      </c>
      <c r="E468" s="122">
        <v>-528</v>
      </c>
      <c r="F468" s="122">
        <v>-505</v>
      </c>
      <c r="G468" s="122">
        <v>-519</v>
      </c>
      <c r="H468" s="122">
        <v>-532</v>
      </c>
      <c r="I468" s="97" t="s">
        <v>158</v>
      </c>
      <c r="J468" s="1"/>
      <c r="L468" s="136">
        <f>L467+1</f>
        <v>2</v>
      </c>
      <c r="M468" s="205">
        <v>0.9</v>
      </c>
      <c r="N468" s="128">
        <v>-420</v>
      </c>
      <c r="O468" s="208" t="s">
        <v>158</v>
      </c>
      <c r="P468" s="6"/>
      <c r="Q468" s="6"/>
      <c r="R468" s="6"/>
      <c r="S468" s="6"/>
      <c r="T468" s="8"/>
    </row>
    <row r="469" spans="1:20" ht="15">
      <c r="A469" s="3">
        <f aca="true" t="shared" si="6" ref="A469:A526">A468+1</f>
        <v>3</v>
      </c>
      <c r="B469" s="4"/>
      <c r="C469" s="122">
        <v>-496</v>
      </c>
      <c r="D469" s="122">
        <v>-494</v>
      </c>
      <c r="E469" s="122"/>
      <c r="F469" s="122"/>
      <c r="G469" s="122">
        <v>-520</v>
      </c>
      <c r="H469" s="122">
        <v>-540</v>
      </c>
      <c r="I469" s="97" t="s">
        <v>158</v>
      </c>
      <c r="J469" s="1"/>
      <c r="L469" s="136">
        <f aca="true" t="shared" si="7" ref="L469:L478">L468+1</f>
        <v>3</v>
      </c>
      <c r="M469" s="205">
        <v>1.2</v>
      </c>
      <c r="N469" s="128">
        <v>-350</v>
      </c>
      <c r="O469" s="208" t="s">
        <v>158</v>
      </c>
      <c r="P469" s="6"/>
      <c r="Q469" s="6"/>
      <c r="R469" s="6"/>
      <c r="S469" s="6"/>
      <c r="T469" s="8"/>
    </row>
    <row r="470" spans="1:20" ht="15">
      <c r="A470" s="3">
        <f t="shared" si="6"/>
        <v>4</v>
      </c>
      <c r="B470" s="4"/>
      <c r="C470" s="122">
        <v>-512</v>
      </c>
      <c r="D470" s="122">
        <v>-485</v>
      </c>
      <c r="E470" s="122"/>
      <c r="F470" s="122"/>
      <c r="G470" s="122"/>
      <c r="H470" s="122"/>
      <c r="I470" s="97" t="s">
        <v>158</v>
      </c>
      <c r="J470" s="1"/>
      <c r="L470" s="136">
        <f t="shared" si="7"/>
        <v>4</v>
      </c>
      <c r="M470" s="205">
        <v>1.5</v>
      </c>
      <c r="N470" s="128">
        <v>-250</v>
      </c>
      <c r="O470" s="208" t="s">
        <v>184</v>
      </c>
      <c r="P470" s="6"/>
      <c r="Q470" s="6"/>
      <c r="R470" s="6"/>
      <c r="S470" s="6"/>
      <c r="T470" s="8"/>
    </row>
    <row r="471" spans="1:20" ht="15">
      <c r="A471" s="3">
        <f t="shared" si="6"/>
        <v>5</v>
      </c>
      <c r="B471" s="4"/>
      <c r="C471" s="122">
        <v>-500</v>
      </c>
      <c r="D471" s="122">
        <v>-470</v>
      </c>
      <c r="E471" s="122"/>
      <c r="F471" s="122"/>
      <c r="G471" s="122"/>
      <c r="H471" s="122"/>
      <c r="I471" s="97" t="s">
        <v>183</v>
      </c>
      <c r="J471" s="1"/>
      <c r="L471" s="136">
        <f t="shared" si="7"/>
        <v>5</v>
      </c>
      <c r="M471" s="205">
        <v>1.8</v>
      </c>
      <c r="N471" s="128">
        <v>-240</v>
      </c>
      <c r="O471" s="208" t="s">
        <v>184</v>
      </c>
      <c r="P471" s="6"/>
      <c r="Q471" s="6"/>
      <c r="R471" s="6"/>
      <c r="S471" s="6"/>
      <c r="T471" s="8"/>
    </row>
    <row r="472" spans="1:20" ht="15">
      <c r="A472" s="3">
        <f t="shared" si="6"/>
        <v>6</v>
      </c>
      <c r="B472" s="4"/>
      <c r="C472" s="122">
        <v>-493</v>
      </c>
      <c r="D472" s="122">
        <v>-400</v>
      </c>
      <c r="E472" s="122"/>
      <c r="F472" s="122"/>
      <c r="G472" s="122"/>
      <c r="H472" s="122"/>
      <c r="I472" s="97" t="s">
        <v>183</v>
      </c>
      <c r="J472" s="1"/>
      <c r="L472" s="136">
        <f t="shared" si="7"/>
        <v>6</v>
      </c>
      <c r="M472" s="205">
        <v>2.1</v>
      </c>
      <c r="N472" s="128">
        <v>-250</v>
      </c>
      <c r="O472" s="208" t="s">
        <v>184</v>
      </c>
      <c r="P472" s="6"/>
      <c r="Q472" s="6"/>
      <c r="R472" s="6"/>
      <c r="S472" s="6"/>
      <c r="T472" s="8"/>
    </row>
    <row r="473" spans="1:20" ht="15">
      <c r="A473" s="3">
        <f t="shared" si="6"/>
        <v>7</v>
      </c>
      <c r="B473" s="4">
        <v>0.9</v>
      </c>
      <c r="C473" s="122">
        <v>-405</v>
      </c>
      <c r="D473" s="122">
        <v>-495</v>
      </c>
      <c r="E473" s="122">
        <v>-526</v>
      </c>
      <c r="F473" s="122">
        <v>-505</v>
      </c>
      <c r="G473" s="122">
        <v>-510</v>
      </c>
      <c r="H473" s="122">
        <v>-511</v>
      </c>
      <c r="I473" s="97" t="s">
        <v>158</v>
      </c>
      <c r="J473" s="1"/>
      <c r="L473" s="136">
        <f t="shared" si="7"/>
        <v>7</v>
      </c>
      <c r="M473" s="205">
        <v>2.4</v>
      </c>
      <c r="N473" s="128">
        <v>-200</v>
      </c>
      <c r="O473" s="208" t="s">
        <v>216</v>
      </c>
      <c r="P473" s="6"/>
      <c r="Q473" s="6"/>
      <c r="R473" s="6"/>
      <c r="S473" s="6"/>
      <c r="T473" s="8"/>
    </row>
    <row r="474" spans="1:20" ht="15">
      <c r="A474" s="3">
        <f t="shared" si="6"/>
        <v>8</v>
      </c>
      <c r="B474" s="4"/>
      <c r="C474" s="122">
        <v>-490</v>
      </c>
      <c r="D474" s="122">
        <v>-490</v>
      </c>
      <c r="E474" s="122">
        <v>-519</v>
      </c>
      <c r="F474" s="122">
        <v>-506</v>
      </c>
      <c r="G474" s="122">
        <v>-512</v>
      </c>
      <c r="H474" s="122">
        <v>-525</v>
      </c>
      <c r="I474" s="97" t="s">
        <v>158</v>
      </c>
      <c r="J474" s="1"/>
      <c r="L474" s="136">
        <f t="shared" si="7"/>
        <v>8</v>
      </c>
      <c r="M474" s="205">
        <v>2.7</v>
      </c>
      <c r="N474" s="128">
        <v>-180</v>
      </c>
      <c r="O474" s="208" t="s">
        <v>216</v>
      </c>
      <c r="P474" s="6"/>
      <c r="Q474" s="6"/>
      <c r="R474" s="6"/>
      <c r="S474" s="6"/>
      <c r="T474" s="8"/>
    </row>
    <row r="475" spans="1:20" ht="15">
      <c r="A475" s="3">
        <f t="shared" si="6"/>
        <v>9</v>
      </c>
      <c r="B475" s="4"/>
      <c r="C475" s="122">
        <v>-492</v>
      </c>
      <c r="D475" s="122">
        <v>-492</v>
      </c>
      <c r="E475" s="122">
        <v>-510</v>
      </c>
      <c r="F475" s="122">
        <v>-529</v>
      </c>
      <c r="G475" s="122">
        <v>-518</v>
      </c>
      <c r="H475" s="122">
        <v>-540</v>
      </c>
      <c r="I475" s="97" t="s">
        <v>158</v>
      </c>
      <c r="J475" s="1"/>
      <c r="L475" s="136">
        <f t="shared" si="7"/>
        <v>9</v>
      </c>
      <c r="M475" s="205">
        <v>3</v>
      </c>
      <c r="N475" s="128">
        <v>-170</v>
      </c>
      <c r="O475" s="208" t="s">
        <v>216</v>
      </c>
      <c r="P475" s="6"/>
      <c r="Q475" s="6"/>
      <c r="R475" s="6"/>
      <c r="S475" s="6"/>
      <c r="T475" s="8"/>
    </row>
    <row r="476" spans="1:20" ht="15">
      <c r="A476" s="3">
        <f t="shared" si="6"/>
        <v>10</v>
      </c>
      <c r="B476" s="4"/>
      <c r="C476" s="122">
        <v>-510</v>
      </c>
      <c r="D476" s="122">
        <v>-475</v>
      </c>
      <c r="E476" s="122">
        <v>-522</v>
      </c>
      <c r="F476" s="122">
        <v>-530</v>
      </c>
      <c r="G476" s="122"/>
      <c r="H476" s="122"/>
      <c r="I476" s="97" t="s">
        <v>158</v>
      </c>
      <c r="J476" s="1"/>
      <c r="L476" s="136">
        <f t="shared" si="7"/>
        <v>10</v>
      </c>
      <c r="M476" s="205">
        <v>3.3</v>
      </c>
      <c r="N476" s="128">
        <v>-200</v>
      </c>
      <c r="O476" s="208" t="s">
        <v>216</v>
      </c>
      <c r="P476" s="6"/>
      <c r="Q476" s="6"/>
      <c r="R476" s="6"/>
      <c r="S476" s="6"/>
      <c r="T476" s="8"/>
    </row>
    <row r="477" spans="1:20" ht="15">
      <c r="A477" s="3">
        <f t="shared" si="6"/>
        <v>11</v>
      </c>
      <c r="B477" s="4"/>
      <c r="C477" s="122">
        <v>-502</v>
      </c>
      <c r="D477" s="122">
        <v>-477</v>
      </c>
      <c r="E477" s="122">
        <v>-513</v>
      </c>
      <c r="F477" s="122">
        <v>-498</v>
      </c>
      <c r="G477" s="122"/>
      <c r="H477" s="122"/>
      <c r="I477" s="97" t="s">
        <v>183</v>
      </c>
      <c r="J477" s="1"/>
      <c r="L477" s="136">
        <f t="shared" si="7"/>
        <v>11</v>
      </c>
      <c r="M477" s="205">
        <v>3.6</v>
      </c>
      <c r="N477" s="128">
        <v>-130</v>
      </c>
      <c r="O477" s="208" t="s">
        <v>216</v>
      </c>
      <c r="P477" s="6"/>
      <c r="Q477" s="6"/>
      <c r="R477" s="6"/>
      <c r="S477" s="6"/>
      <c r="T477" s="8"/>
    </row>
    <row r="478" spans="1:20" ht="15.75" thickBot="1">
      <c r="A478" s="3">
        <f t="shared" si="6"/>
        <v>12</v>
      </c>
      <c r="B478" s="4"/>
      <c r="C478" s="122">
        <v>-490</v>
      </c>
      <c r="D478" s="122">
        <v>-401</v>
      </c>
      <c r="E478" s="122">
        <v>-516</v>
      </c>
      <c r="F478" s="122">
        <v>-499</v>
      </c>
      <c r="G478" s="122"/>
      <c r="H478" s="122"/>
      <c r="I478" s="97" t="s">
        <v>183</v>
      </c>
      <c r="J478" s="1"/>
      <c r="L478" s="123">
        <f t="shared" si="7"/>
        <v>12</v>
      </c>
      <c r="M478" s="206">
        <v>3.9</v>
      </c>
      <c r="N478" s="124">
        <v>-100</v>
      </c>
      <c r="O478" s="209" t="s">
        <v>216</v>
      </c>
      <c r="P478" s="82"/>
      <c r="Q478" s="82"/>
      <c r="R478" s="82"/>
      <c r="S478" s="82"/>
      <c r="T478" s="11"/>
    </row>
    <row r="479" spans="1:10" ht="15">
      <c r="A479" s="3">
        <f t="shared" si="6"/>
        <v>13</v>
      </c>
      <c r="B479" s="4">
        <v>1.2</v>
      </c>
      <c r="C479" s="122">
        <v>-480</v>
      </c>
      <c r="D479" s="122">
        <v>-490</v>
      </c>
      <c r="E479" s="122">
        <v>-520</v>
      </c>
      <c r="F479" s="122">
        <v>-503</v>
      </c>
      <c r="G479" s="122">
        <v>-512</v>
      </c>
      <c r="H479" s="122">
        <v>-506</v>
      </c>
      <c r="I479" s="97" t="s">
        <v>158</v>
      </c>
      <c r="J479" s="1"/>
    </row>
    <row r="480" spans="1:10" ht="15">
      <c r="A480" s="3">
        <f t="shared" si="6"/>
        <v>14</v>
      </c>
      <c r="B480" s="4"/>
      <c r="C480" s="122">
        <v>-490</v>
      </c>
      <c r="D480" s="122">
        <v>-482</v>
      </c>
      <c r="E480" s="122">
        <v>-514</v>
      </c>
      <c r="F480" s="122">
        <v>-498</v>
      </c>
      <c r="G480" s="122">
        <v>-506</v>
      </c>
      <c r="H480" s="122">
        <v>-522</v>
      </c>
      <c r="I480" s="97" t="s">
        <v>158</v>
      </c>
      <c r="J480" s="1"/>
    </row>
    <row r="481" spans="1:10" ht="15">
      <c r="A481" s="3">
        <f t="shared" si="6"/>
        <v>15</v>
      </c>
      <c r="B481" s="4"/>
      <c r="C481" s="122">
        <v>-486</v>
      </c>
      <c r="D481" s="122">
        <v>-485</v>
      </c>
      <c r="E481" s="122">
        <v>-503</v>
      </c>
      <c r="F481" s="122">
        <v>-521</v>
      </c>
      <c r="G481" s="122">
        <f>G452-514</f>
        <v>-514</v>
      </c>
      <c r="H481" s="122">
        <v>-535</v>
      </c>
      <c r="I481" s="97" t="s">
        <v>158</v>
      </c>
      <c r="J481" s="1"/>
    </row>
    <row r="482" spans="1:10" ht="15">
      <c r="A482" s="3">
        <f t="shared" si="6"/>
        <v>16</v>
      </c>
      <c r="B482" s="4"/>
      <c r="C482" s="122">
        <v>-500</v>
      </c>
      <c r="D482" s="122">
        <v>-465</v>
      </c>
      <c r="E482" s="122">
        <v>-508</v>
      </c>
      <c r="F482" s="122">
        <v>-534</v>
      </c>
      <c r="G482" s="122"/>
      <c r="H482" s="122"/>
      <c r="I482" s="97" t="s">
        <v>158</v>
      </c>
      <c r="J482" s="1"/>
    </row>
    <row r="483" spans="1:10" ht="15">
      <c r="A483" s="3">
        <f t="shared" si="6"/>
        <v>17</v>
      </c>
      <c r="B483" s="4"/>
      <c r="C483" s="122">
        <v>-495</v>
      </c>
      <c r="D483" s="122">
        <v>-466</v>
      </c>
      <c r="E483" s="122">
        <v>-501</v>
      </c>
      <c r="F483" s="122">
        <v>-491</v>
      </c>
      <c r="G483" s="122"/>
      <c r="H483" s="122"/>
      <c r="I483" s="97" t="s">
        <v>183</v>
      </c>
      <c r="J483" s="1"/>
    </row>
    <row r="484" spans="1:10" ht="15">
      <c r="A484" s="3">
        <f t="shared" si="6"/>
        <v>18</v>
      </c>
      <c r="B484" s="4"/>
      <c r="C484" s="122">
        <v>-486</v>
      </c>
      <c r="D484" s="122">
        <v>-474</v>
      </c>
      <c r="E484" s="122">
        <v>-509</v>
      </c>
      <c r="F484" s="122">
        <v>-498</v>
      </c>
      <c r="G484" s="122"/>
      <c r="H484" s="122"/>
      <c r="I484" s="97" t="s">
        <v>183</v>
      </c>
      <c r="J484" s="1"/>
    </row>
    <row r="485" spans="1:10" ht="15">
      <c r="A485" s="3">
        <f t="shared" si="6"/>
        <v>19</v>
      </c>
      <c r="B485" s="4">
        <v>1.8</v>
      </c>
      <c r="C485" s="122">
        <v>-582</v>
      </c>
      <c r="D485" s="122">
        <v>-596</v>
      </c>
      <c r="E485" s="122">
        <v>-532</v>
      </c>
      <c r="F485" s="122">
        <v>-436</v>
      </c>
      <c r="G485" s="122">
        <v>-515</v>
      </c>
      <c r="H485" s="122">
        <v>-441</v>
      </c>
      <c r="I485" s="97" t="s">
        <v>158</v>
      </c>
      <c r="J485" s="1"/>
    </row>
    <row r="486" spans="1:10" ht="15">
      <c r="A486" s="3">
        <f t="shared" si="6"/>
        <v>20</v>
      </c>
      <c r="B486" s="4"/>
      <c r="C486" s="122">
        <v>-598</v>
      </c>
      <c r="D486" s="122">
        <v>-560</v>
      </c>
      <c r="E486" s="122">
        <v>-523</v>
      </c>
      <c r="F486" s="122">
        <v>-441</v>
      </c>
      <c r="G486" s="122">
        <v>-482</v>
      </c>
      <c r="H486" s="122">
        <v>-444</v>
      </c>
      <c r="I486" s="97" t="s">
        <v>158</v>
      </c>
      <c r="J486" s="1"/>
    </row>
    <row r="487" spans="1:10" ht="15">
      <c r="A487" s="3">
        <f t="shared" si="6"/>
        <v>21</v>
      </c>
      <c r="B487" s="4"/>
      <c r="C487" s="122">
        <v>-581</v>
      </c>
      <c r="D487" s="122">
        <v>-532</v>
      </c>
      <c r="E487" s="122">
        <v>-532</v>
      </c>
      <c r="F487" s="122">
        <v>-488</v>
      </c>
      <c r="G487" s="122">
        <v>-496</v>
      </c>
      <c r="H487" s="122">
        <v>-435</v>
      </c>
      <c r="I487" s="97" t="s">
        <v>158</v>
      </c>
      <c r="J487" s="1"/>
    </row>
    <row r="488" spans="1:10" ht="15">
      <c r="A488" s="3">
        <f t="shared" si="6"/>
        <v>22</v>
      </c>
      <c r="B488" s="4"/>
      <c r="C488" s="122">
        <v>-590</v>
      </c>
      <c r="D488" s="122">
        <v>-576</v>
      </c>
      <c r="E488" s="122">
        <v>-490</v>
      </c>
      <c r="F488" s="122">
        <v>-459</v>
      </c>
      <c r="G488" s="122"/>
      <c r="H488" s="122"/>
      <c r="I488" s="97" t="s">
        <v>158</v>
      </c>
      <c r="J488" s="1"/>
    </row>
    <row r="489" spans="1:10" ht="15">
      <c r="A489" s="3">
        <f t="shared" si="6"/>
        <v>23</v>
      </c>
      <c r="B489" s="4"/>
      <c r="C489" s="122">
        <v>-582</v>
      </c>
      <c r="D489" s="122">
        <v>-586</v>
      </c>
      <c r="E489" s="122">
        <v>-530</v>
      </c>
      <c r="F489" s="122">
        <v>-458</v>
      </c>
      <c r="G489" s="122"/>
      <c r="H489" s="122"/>
      <c r="I489" s="97" t="s">
        <v>158</v>
      </c>
      <c r="J489" s="1"/>
    </row>
    <row r="490" spans="1:10" ht="15">
      <c r="A490" s="3">
        <f t="shared" si="6"/>
        <v>24</v>
      </c>
      <c r="B490" s="4"/>
      <c r="C490" s="122">
        <v>-580</v>
      </c>
      <c r="D490" s="122">
        <v>-591</v>
      </c>
      <c r="E490" s="122">
        <v>-490</v>
      </c>
      <c r="F490" s="122">
        <v>-402</v>
      </c>
      <c r="G490" s="122"/>
      <c r="H490" s="122"/>
      <c r="I490" s="97" t="s">
        <v>158</v>
      </c>
      <c r="J490" s="1"/>
    </row>
    <row r="491" spans="1:10" ht="15">
      <c r="A491" s="3">
        <f t="shared" si="6"/>
        <v>25</v>
      </c>
      <c r="B491" s="4">
        <v>2.1</v>
      </c>
      <c r="C491" s="122">
        <v>-441</v>
      </c>
      <c r="D491" s="122">
        <v>-360</v>
      </c>
      <c r="E491" s="122"/>
      <c r="F491" s="122"/>
      <c r="G491" s="122">
        <v>-355</v>
      </c>
      <c r="H491" s="122">
        <v>-424</v>
      </c>
      <c r="I491" s="97" t="s">
        <v>183</v>
      </c>
      <c r="J491" s="1"/>
    </row>
    <row r="492" spans="1:10" ht="15">
      <c r="A492" s="3">
        <f t="shared" si="6"/>
        <v>26</v>
      </c>
      <c r="B492" s="4"/>
      <c r="C492" s="122">
        <v>-468</v>
      </c>
      <c r="D492" s="122">
        <v>-358</v>
      </c>
      <c r="E492" s="122"/>
      <c r="F492" s="122"/>
      <c r="G492" s="122">
        <v>-331</v>
      </c>
      <c r="H492" s="122">
        <v>-430</v>
      </c>
      <c r="I492" s="97" t="s">
        <v>183</v>
      </c>
      <c r="J492" s="1"/>
    </row>
    <row r="493" spans="1:10" ht="15">
      <c r="A493" s="3">
        <f t="shared" si="6"/>
        <v>27</v>
      </c>
      <c r="B493" s="4"/>
      <c r="C493" s="122">
        <v>-488</v>
      </c>
      <c r="D493" s="122">
        <v>-368</v>
      </c>
      <c r="E493" s="122"/>
      <c r="F493" s="122"/>
      <c r="G493" s="122">
        <v>-345</v>
      </c>
      <c r="H493" s="122">
        <v>-439</v>
      </c>
      <c r="I493" s="97" t="s">
        <v>183</v>
      </c>
      <c r="J493" s="1"/>
    </row>
    <row r="494" spans="1:10" ht="15">
      <c r="A494" s="3">
        <f t="shared" si="6"/>
        <v>28</v>
      </c>
      <c r="B494" s="4"/>
      <c r="C494" s="122">
        <v>-470</v>
      </c>
      <c r="D494" s="122">
        <v>-422</v>
      </c>
      <c r="E494" s="122"/>
      <c r="F494" s="122"/>
      <c r="G494" s="122"/>
      <c r="H494" s="122"/>
      <c r="I494" s="97" t="s">
        <v>183</v>
      </c>
      <c r="J494" s="1"/>
    </row>
    <row r="495" spans="1:10" ht="15">
      <c r="A495" s="3">
        <f t="shared" si="6"/>
        <v>29</v>
      </c>
      <c r="B495" s="4"/>
      <c r="C495" s="122">
        <v>-415</v>
      </c>
      <c r="D495" s="122">
        <v>-405</v>
      </c>
      <c r="E495" s="122"/>
      <c r="F495" s="122"/>
      <c r="G495" s="122"/>
      <c r="H495" s="122"/>
      <c r="I495" s="97" t="s">
        <v>183</v>
      </c>
      <c r="J495" s="1"/>
    </row>
    <row r="496" spans="1:10" ht="15">
      <c r="A496" s="3">
        <f t="shared" si="6"/>
        <v>30</v>
      </c>
      <c r="B496" s="4"/>
      <c r="C496" s="122">
        <v>-406</v>
      </c>
      <c r="D496" s="122">
        <v>-407</v>
      </c>
      <c r="E496" s="122"/>
      <c r="F496" s="122"/>
      <c r="G496" s="122"/>
      <c r="H496" s="122"/>
      <c r="I496" s="97" t="s">
        <v>183</v>
      </c>
      <c r="J496" s="1"/>
    </row>
    <row r="497" spans="1:10" ht="15">
      <c r="A497" s="3">
        <f t="shared" si="6"/>
        <v>31</v>
      </c>
      <c r="B497" s="4">
        <v>2.4</v>
      </c>
      <c r="C497" s="122">
        <v>-424</v>
      </c>
      <c r="D497" s="122">
        <v>-349</v>
      </c>
      <c r="E497" s="122">
        <v>-440</v>
      </c>
      <c r="F497" s="122">
        <v>-415</v>
      </c>
      <c r="G497" s="122">
        <v>-335</v>
      </c>
      <c r="H497" s="122">
        <v>-410</v>
      </c>
      <c r="I497" s="97" t="s">
        <v>183</v>
      </c>
      <c r="J497" s="1"/>
    </row>
    <row r="498" spans="1:10" ht="15">
      <c r="A498" s="3">
        <f t="shared" si="6"/>
        <v>32</v>
      </c>
      <c r="B498" s="4"/>
      <c r="C498" s="122">
        <v>-387</v>
      </c>
      <c r="D498" s="122">
        <v>-363</v>
      </c>
      <c r="E498" s="122">
        <v>-397</v>
      </c>
      <c r="F498" s="122">
        <v>-421</v>
      </c>
      <c r="G498" s="122">
        <v>-348</v>
      </c>
      <c r="H498" s="122">
        <v>-425</v>
      </c>
      <c r="I498" s="97" t="s">
        <v>183</v>
      </c>
      <c r="J498" s="1"/>
    </row>
    <row r="499" spans="1:10" ht="15">
      <c r="A499" s="3">
        <f t="shared" si="6"/>
        <v>33</v>
      </c>
      <c r="B499" s="4"/>
      <c r="C499" s="122">
        <v>-400</v>
      </c>
      <c r="D499" s="122">
        <v>-315</v>
      </c>
      <c r="E499" s="122">
        <v>-383</v>
      </c>
      <c r="F499" s="122">
        <v>-470</v>
      </c>
      <c r="G499" s="122">
        <v>-330</v>
      </c>
      <c r="H499" s="122">
        <v>-451</v>
      </c>
      <c r="I499" s="97" t="s">
        <v>183</v>
      </c>
      <c r="J499" s="1"/>
    </row>
    <row r="500" spans="1:10" ht="15">
      <c r="A500" s="3">
        <f t="shared" si="6"/>
        <v>34</v>
      </c>
      <c r="B500" s="4"/>
      <c r="C500" s="122">
        <v>-418</v>
      </c>
      <c r="D500" s="122">
        <v>-325</v>
      </c>
      <c r="E500" s="122">
        <v>-392</v>
      </c>
      <c r="F500" s="122">
        <v>-450</v>
      </c>
      <c r="G500" s="122"/>
      <c r="H500" s="122"/>
      <c r="I500" s="97" t="s">
        <v>183</v>
      </c>
      <c r="J500" s="1"/>
    </row>
    <row r="501" spans="1:10" ht="15">
      <c r="A501" s="3">
        <f t="shared" si="6"/>
        <v>35</v>
      </c>
      <c r="B501" s="4"/>
      <c r="C501" s="122">
        <v>-452</v>
      </c>
      <c r="D501" s="122">
        <v>-334</v>
      </c>
      <c r="E501" s="122">
        <v>-405</v>
      </c>
      <c r="F501" s="122">
        <v>-471</v>
      </c>
      <c r="G501" s="122"/>
      <c r="H501" s="122"/>
      <c r="I501" s="97" t="s">
        <v>183</v>
      </c>
      <c r="J501" s="1"/>
    </row>
    <row r="502" spans="1:10" ht="15">
      <c r="A502" s="3">
        <f t="shared" si="6"/>
        <v>36</v>
      </c>
      <c r="B502" s="4"/>
      <c r="C502" s="122">
        <v>-394</v>
      </c>
      <c r="D502" s="122">
        <v>-336</v>
      </c>
      <c r="E502" s="122">
        <v>-425</v>
      </c>
      <c r="F502" s="122">
        <v>-441</v>
      </c>
      <c r="G502" s="122"/>
      <c r="H502" s="122"/>
      <c r="I502" s="97" t="s">
        <v>183</v>
      </c>
      <c r="J502" s="1"/>
    </row>
    <row r="503" spans="1:10" ht="15">
      <c r="A503" s="3">
        <f t="shared" si="6"/>
        <v>37</v>
      </c>
      <c r="B503" s="4">
        <v>2.7</v>
      </c>
      <c r="C503" s="122"/>
      <c r="D503" s="122"/>
      <c r="E503" s="122">
        <v>-439</v>
      </c>
      <c r="F503" s="122">
        <v>-399</v>
      </c>
      <c r="G503" s="122"/>
      <c r="H503" s="122"/>
      <c r="I503" s="97" t="s">
        <v>183</v>
      </c>
      <c r="J503" s="1"/>
    </row>
    <row r="504" spans="1:10" ht="15">
      <c r="A504" s="3">
        <f t="shared" si="6"/>
        <v>38</v>
      </c>
      <c r="B504" s="4"/>
      <c r="C504" s="122"/>
      <c r="D504" s="122"/>
      <c r="E504" s="122">
        <v>-391</v>
      </c>
      <c r="F504" s="122">
        <v>-412</v>
      </c>
      <c r="G504" s="122"/>
      <c r="H504" s="122"/>
      <c r="I504" s="97" t="s">
        <v>183</v>
      </c>
      <c r="J504" s="1"/>
    </row>
    <row r="505" spans="1:10" ht="15">
      <c r="A505" s="3">
        <f t="shared" si="6"/>
        <v>39</v>
      </c>
      <c r="B505" s="4"/>
      <c r="C505" s="122"/>
      <c r="D505" s="122"/>
      <c r="E505" s="122">
        <v>-380</v>
      </c>
      <c r="F505" s="122">
        <v>-465</v>
      </c>
      <c r="G505" s="122"/>
      <c r="H505" s="122"/>
      <c r="I505" s="97" t="s">
        <v>183</v>
      </c>
      <c r="J505" s="1"/>
    </row>
    <row r="506" spans="1:10" ht="15">
      <c r="A506" s="3">
        <f t="shared" si="6"/>
        <v>40</v>
      </c>
      <c r="B506" s="4"/>
      <c r="C506" s="122"/>
      <c r="D506" s="122"/>
      <c r="E506" s="122">
        <v>-386</v>
      </c>
      <c r="F506" s="122">
        <v>-446</v>
      </c>
      <c r="G506" s="122"/>
      <c r="H506" s="122"/>
      <c r="I506" s="97" t="s">
        <v>183</v>
      </c>
      <c r="J506" s="1"/>
    </row>
    <row r="507" spans="1:10" ht="15">
      <c r="A507" s="3">
        <f t="shared" si="6"/>
        <v>41</v>
      </c>
      <c r="B507" s="4"/>
      <c r="C507" s="122"/>
      <c r="D507" s="122"/>
      <c r="E507" s="122">
        <v>-397</v>
      </c>
      <c r="F507" s="122">
        <v>-470</v>
      </c>
      <c r="G507" s="122"/>
      <c r="H507" s="122"/>
      <c r="I507" s="97" t="s">
        <v>183</v>
      </c>
      <c r="J507" s="1"/>
    </row>
    <row r="508" spans="1:10" ht="15">
      <c r="A508" s="3">
        <f t="shared" si="6"/>
        <v>42</v>
      </c>
      <c r="B508" s="4"/>
      <c r="C508" s="122"/>
      <c r="D508" s="122"/>
      <c r="E508" s="122">
        <v>-415</v>
      </c>
      <c r="F508" s="122">
        <v>-445</v>
      </c>
      <c r="G508" s="122"/>
      <c r="H508" s="122"/>
      <c r="I508" s="97" t="s">
        <v>183</v>
      </c>
      <c r="J508" s="1"/>
    </row>
    <row r="509" spans="1:10" ht="15">
      <c r="A509" s="3">
        <f t="shared" si="6"/>
        <v>43</v>
      </c>
      <c r="B509" s="4">
        <v>3</v>
      </c>
      <c r="C509" s="122"/>
      <c r="D509" s="122"/>
      <c r="E509" s="122">
        <v>-454</v>
      </c>
      <c r="F509" s="122">
        <v>-340</v>
      </c>
      <c r="G509" s="122">
        <v>-302</v>
      </c>
      <c r="H509" s="122">
        <v>-405</v>
      </c>
      <c r="I509" s="97" t="s">
        <v>183</v>
      </c>
      <c r="J509" s="1"/>
    </row>
    <row r="510" spans="1:10" ht="15">
      <c r="A510" s="3">
        <f t="shared" si="6"/>
        <v>44</v>
      </c>
      <c r="B510" s="4"/>
      <c r="C510" s="122"/>
      <c r="D510" s="122"/>
      <c r="E510" s="122">
        <v>-370</v>
      </c>
      <c r="F510" s="122">
        <v>-361</v>
      </c>
      <c r="G510" s="122">
        <v>-265</v>
      </c>
      <c r="H510" s="122">
        <v>-390</v>
      </c>
      <c r="I510" s="97" t="s">
        <v>183</v>
      </c>
      <c r="J510" s="1"/>
    </row>
    <row r="511" spans="1:10" ht="15">
      <c r="A511" s="3">
        <f t="shared" si="6"/>
        <v>45</v>
      </c>
      <c r="B511" s="4"/>
      <c r="C511" s="122"/>
      <c r="D511" s="122"/>
      <c r="E511" s="122">
        <v>-366</v>
      </c>
      <c r="F511" s="122">
        <v>-390</v>
      </c>
      <c r="G511" s="122">
        <v>-260</v>
      </c>
      <c r="H511" s="122">
        <v>-380</v>
      </c>
      <c r="I511" s="97" t="s">
        <v>183</v>
      </c>
      <c r="J511" s="1"/>
    </row>
    <row r="512" spans="1:10" ht="15">
      <c r="A512" s="3">
        <f t="shared" si="6"/>
        <v>46</v>
      </c>
      <c r="B512" s="4"/>
      <c r="C512" s="122"/>
      <c r="D512" s="122"/>
      <c r="E512" s="122">
        <v>-389</v>
      </c>
      <c r="F512" s="122">
        <v>-323</v>
      </c>
      <c r="G512" s="122"/>
      <c r="H512" s="122"/>
      <c r="I512" s="97" t="s">
        <v>183</v>
      </c>
      <c r="J512" s="1"/>
    </row>
    <row r="513" spans="1:10" ht="15">
      <c r="A513" s="3">
        <f t="shared" si="6"/>
        <v>47</v>
      </c>
      <c r="B513" s="4"/>
      <c r="C513" s="122"/>
      <c r="D513" s="122"/>
      <c r="E513" s="122">
        <v>-397</v>
      </c>
      <c r="F513" s="122">
        <v>-364</v>
      </c>
      <c r="G513" s="122"/>
      <c r="H513" s="122"/>
      <c r="I513" s="97" t="s">
        <v>183</v>
      </c>
      <c r="J513" s="1"/>
    </row>
    <row r="514" spans="1:10" ht="15">
      <c r="A514" s="3">
        <f t="shared" si="6"/>
        <v>48</v>
      </c>
      <c r="B514" s="4"/>
      <c r="C514" s="122"/>
      <c r="D514" s="122"/>
      <c r="E514" s="122">
        <v>-415</v>
      </c>
      <c r="F514" s="122">
        <v>-423</v>
      </c>
      <c r="G514" s="122"/>
      <c r="H514" s="122"/>
      <c r="I514" s="97" t="s">
        <v>183</v>
      </c>
      <c r="J514" s="1"/>
    </row>
    <row r="515" spans="1:10" ht="15">
      <c r="A515" s="3">
        <f t="shared" si="6"/>
        <v>49</v>
      </c>
      <c r="B515" s="4">
        <v>3.3</v>
      </c>
      <c r="C515" s="122"/>
      <c r="D515" s="122"/>
      <c r="E515" s="122">
        <v>-384</v>
      </c>
      <c r="F515" s="122">
        <v>-312</v>
      </c>
      <c r="G515" s="122">
        <v>-285</v>
      </c>
      <c r="H515" s="122">
        <v>-407</v>
      </c>
      <c r="I515" s="97" t="s">
        <v>183</v>
      </c>
      <c r="J515" s="1"/>
    </row>
    <row r="516" spans="1:10" ht="15">
      <c r="A516" s="3">
        <f t="shared" si="6"/>
        <v>50</v>
      </c>
      <c r="B516" s="4"/>
      <c r="C516" s="122"/>
      <c r="D516" s="122"/>
      <c r="E516" s="122">
        <v>-364</v>
      </c>
      <c r="F516" s="122">
        <v>-292</v>
      </c>
      <c r="G516" s="122">
        <v>-245</v>
      </c>
      <c r="H516" s="122">
        <v>-366</v>
      </c>
      <c r="I516" s="97" t="s">
        <v>183</v>
      </c>
      <c r="J516" s="1"/>
    </row>
    <row r="517" spans="1:10" ht="15">
      <c r="A517" s="3">
        <f t="shared" si="6"/>
        <v>51</v>
      </c>
      <c r="B517" s="4"/>
      <c r="C517" s="122"/>
      <c r="D517" s="122"/>
      <c r="E517" s="122">
        <v>-391</v>
      </c>
      <c r="F517" s="122">
        <v>-310</v>
      </c>
      <c r="G517" s="122">
        <v>-235</v>
      </c>
      <c r="H517" s="122">
        <v>-371</v>
      </c>
      <c r="I517" s="97" t="s">
        <v>183</v>
      </c>
      <c r="J517" s="1"/>
    </row>
    <row r="518" spans="1:10" ht="15">
      <c r="A518" s="3">
        <f t="shared" si="6"/>
        <v>52</v>
      </c>
      <c r="B518" s="4"/>
      <c r="C518" s="122"/>
      <c r="D518" s="122"/>
      <c r="E518" s="122">
        <v>-393</v>
      </c>
      <c r="F518" s="122">
        <v>-332</v>
      </c>
      <c r="G518" s="122"/>
      <c r="H518" s="122"/>
      <c r="I518" s="97" t="s">
        <v>183</v>
      </c>
      <c r="J518" s="1"/>
    </row>
    <row r="519" spans="1:10" ht="15">
      <c r="A519" s="3">
        <f t="shared" si="6"/>
        <v>53</v>
      </c>
      <c r="B519" s="4"/>
      <c r="C519" s="122"/>
      <c r="D519" s="122"/>
      <c r="E519" s="122">
        <v>-321</v>
      </c>
      <c r="F519" s="122">
        <v>-344</v>
      </c>
      <c r="G519" s="122"/>
      <c r="H519" s="122"/>
      <c r="I519" s="97" t="s">
        <v>184</v>
      </c>
      <c r="J519" s="1"/>
    </row>
    <row r="520" spans="1:10" ht="15">
      <c r="A520" s="3">
        <f t="shared" si="6"/>
        <v>54</v>
      </c>
      <c r="B520" s="4"/>
      <c r="C520" s="122"/>
      <c r="D520" s="122"/>
      <c r="E520" s="122">
        <v>-348</v>
      </c>
      <c r="F520" s="122">
        <v>-391</v>
      </c>
      <c r="G520" s="122"/>
      <c r="H520" s="122"/>
      <c r="I520" s="97" t="s">
        <v>183</v>
      </c>
      <c r="J520" s="1"/>
    </row>
    <row r="521" spans="1:10" ht="15">
      <c r="A521" s="3">
        <f t="shared" si="6"/>
        <v>55</v>
      </c>
      <c r="B521" s="4">
        <v>3.9</v>
      </c>
      <c r="C521" s="122"/>
      <c r="D521" s="122"/>
      <c r="E521" s="122">
        <v>-316</v>
      </c>
      <c r="F521" s="122">
        <v>-282</v>
      </c>
      <c r="G521" s="122">
        <v>-202</v>
      </c>
      <c r="H521" s="122">
        <v>-295</v>
      </c>
      <c r="I521" s="97" t="s">
        <v>184</v>
      </c>
      <c r="J521" s="1"/>
    </row>
    <row r="522" spans="1:10" ht="15">
      <c r="A522" s="3">
        <f t="shared" si="6"/>
        <v>56</v>
      </c>
      <c r="B522" s="4"/>
      <c r="C522" s="122"/>
      <c r="D522" s="122"/>
      <c r="E522" s="122">
        <v>-323</v>
      </c>
      <c r="F522" s="122">
        <v>-273</v>
      </c>
      <c r="G522" s="122">
        <v>-223</v>
      </c>
      <c r="H522" s="122">
        <v>-302</v>
      </c>
      <c r="I522" s="97" t="s">
        <v>184</v>
      </c>
      <c r="J522" s="1"/>
    </row>
    <row r="523" spans="1:10" ht="15">
      <c r="A523" s="3">
        <f t="shared" si="6"/>
        <v>57</v>
      </c>
      <c r="B523" s="4"/>
      <c r="C523" s="122"/>
      <c r="D523" s="122"/>
      <c r="E523" s="122">
        <v>-345</v>
      </c>
      <c r="F523" s="122">
        <v>-276</v>
      </c>
      <c r="G523" s="122">
        <v>-198</v>
      </c>
      <c r="H523" s="122">
        <v>-309</v>
      </c>
      <c r="I523" s="97" t="s">
        <v>184</v>
      </c>
      <c r="J523" s="1"/>
    </row>
    <row r="524" spans="1:10" ht="15">
      <c r="A524" s="3">
        <f t="shared" si="6"/>
        <v>58</v>
      </c>
      <c r="B524" s="4"/>
      <c r="C524" s="122"/>
      <c r="D524" s="122"/>
      <c r="E524" s="122">
        <v>-334</v>
      </c>
      <c r="F524" s="122">
        <v>-295</v>
      </c>
      <c r="G524" s="122"/>
      <c r="H524" s="122"/>
      <c r="I524" s="97" t="s">
        <v>184</v>
      </c>
      <c r="J524" s="1"/>
    </row>
    <row r="525" spans="1:10" ht="15">
      <c r="A525" s="3">
        <f t="shared" si="6"/>
        <v>59</v>
      </c>
      <c r="B525" s="4"/>
      <c r="C525" s="122"/>
      <c r="D525" s="122"/>
      <c r="E525" s="122">
        <v>-297</v>
      </c>
      <c r="F525" s="122">
        <v>-292</v>
      </c>
      <c r="G525" s="122"/>
      <c r="H525" s="122"/>
      <c r="I525" s="97" t="s">
        <v>184</v>
      </c>
      <c r="J525" s="1"/>
    </row>
    <row r="526" spans="1:10" ht="15.75" thickBot="1">
      <c r="A526" s="20">
        <f t="shared" si="6"/>
        <v>60</v>
      </c>
      <c r="B526" s="21"/>
      <c r="C526" s="121"/>
      <c r="D526" s="121"/>
      <c r="E526" s="121">
        <v>-303</v>
      </c>
      <c r="F526" s="121">
        <v>-338</v>
      </c>
      <c r="G526" s="121"/>
      <c r="H526" s="121"/>
      <c r="I526" s="119" t="s">
        <v>184</v>
      </c>
      <c r="J526" s="1"/>
    </row>
    <row r="527" spans="1:10" ht="15">
      <c r="A527" s="143"/>
      <c r="B527" s="144"/>
      <c r="C527" s="143"/>
      <c r="D527" s="143"/>
      <c r="E527" s="143"/>
      <c r="F527" s="143"/>
      <c r="G527" s="143"/>
      <c r="H527" s="143"/>
      <c r="I527" s="143"/>
      <c r="J527" s="1"/>
    </row>
    <row r="528" spans="1:10" ht="15">
      <c r="A528" s="143"/>
      <c r="B528" s="144"/>
      <c r="C528" s="143"/>
      <c r="D528" s="143"/>
      <c r="E528" s="143"/>
      <c r="F528" s="143"/>
      <c r="G528" s="143"/>
      <c r="H528" s="143"/>
      <c r="I528" s="143"/>
      <c r="J528" s="1"/>
    </row>
    <row r="529" spans="1:10" ht="15">
      <c r="A529" s="143"/>
      <c r="B529" s="144"/>
      <c r="C529" s="143"/>
      <c r="D529" s="143"/>
      <c r="E529" s="143"/>
      <c r="F529" s="143"/>
      <c r="G529" s="143"/>
      <c r="H529" s="143"/>
      <c r="I529" s="143"/>
      <c r="J529" s="1"/>
    </row>
    <row r="530" spans="1:10" ht="15">
      <c r="A530" s="143"/>
      <c r="B530" s="144"/>
      <c r="C530" s="143"/>
      <c r="D530" s="143"/>
      <c r="E530" s="143"/>
      <c r="F530" s="143"/>
      <c r="G530" s="143"/>
      <c r="H530" s="143"/>
      <c r="I530" s="143"/>
      <c r="J530" s="1"/>
    </row>
    <row r="531" spans="1:10" ht="15">
      <c r="A531" s="143"/>
      <c r="B531" s="144"/>
      <c r="C531" s="143"/>
      <c r="D531" s="143"/>
      <c r="E531" s="143"/>
      <c r="F531" s="143"/>
      <c r="G531" s="143"/>
      <c r="H531" s="143"/>
      <c r="I531" s="143"/>
      <c r="J531" s="1"/>
    </row>
    <row r="532" spans="1:10" ht="15">
      <c r="A532" s="143"/>
      <c r="B532" s="144"/>
      <c r="C532" s="143"/>
      <c r="D532" s="143"/>
      <c r="E532" s="143"/>
      <c r="F532" s="143"/>
      <c r="G532" s="143"/>
      <c r="H532" s="143"/>
      <c r="I532" s="143"/>
      <c r="J532" s="1"/>
    </row>
    <row r="533" spans="1:10" ht="15">
      <c r="A533" s="143"/>
      <c r="B533" s="144"/>
      <c r="C533" s="143"/>
      <c r="D533" s="143"/>
      <c r="E533" s="143"/>
      <c r="F533" s="143"/>
      <c r="G533" s="143"/>
      <c r="H533" s="143"/>
      <c r="I533" s="143"/>
      <c r="J533" s="1"/>
    </row>
    <row r="534" spans="1:10" ht="15">
      <c r="A534" s="143"/>
      <c r="B534" s="144"/>
      <c r="C534" s="143"/>
      <c r="D534" s="143"/>
      <c r="E534" s="143"/>
      <c r="F534" s="143"/>
      <c r="G534" s="143"/>
      <c r="H534" s="143"/>
      <c r="I534" s="143"/>
      <c r="J534" s="1"/>
    </row>
    <row r="535" spans="1:10" ht="15">
      <c r="A535" s="143"/>
      <c r="B535" s="144"/>
      <c r="C535" s="143"/>
      <c r="D535" s="143"/>
      <c r="E535" s="143"/>
      <c r="F535" s="143"/>
      <c r="G535" s="143"/>
      <c r="H535" s="143"/>
      <c r="I535" s="143"/>
      <c r="J535" s="1"/>
    </row>
    <row r="536" spans="1:10" ht="15">
      <c r="A536" s="143"/>
      <c r="B536" s="144"/>
      <c r="C536" s="143"/>
      <c r="D536" s="143"/>
      <c r="E536" s="143"/>
      <c r="F536" s="143"/>
      <c r="G536" s="143"/>
      <c r="H536" s="143"/>
      <c r="I536" s="143"/>
      <c r="J536" s="1"/>
    </row>
    <row r="537" spans="1:10" ht="15">
      <c r="A537" s="143"/>
      <c r="B537" s="144"/>
      <c r="C537" s="143"/>
      <c r="D537" s="143"/>
      <c r="E537" s="143"/>
      <c r="F537" s="143"/>
      <c r="G537" s="143"/>
      <c r="H537" s="143"/>
      <c r="I537" s="143"/>
      <c r="J537" s="1"/>
    </row>
    <row r="538" spans="1:10" ht="15">
      <c r="A538" s="143"/>
      <c r="B538" s="144"/>
      <c r="C538" s="143"/>
      <c r="D538" s="143"/>
      <c r="E538" s="143"/>
      <c r="F538" s="143"/>
      <c r="G538" s="143"/>
      <c r="H538" s="143"/>
      <c r="I538" s="143"/>
      <c r="J538" s="1"/>
    </row>
    <row r="539" spans="1:10" ht="15">
      <c r="A539" s="143"/>
      <c r="B539" s="144"/>
      <c r="C539" s="143"/>
      <c r="D539" s="143"/>
      <c r="E539" s="143"/>
      <c r="F539" s="143"/>
      <c r="G539" s="143"/>
      <c r="H539" s="143"/>
      <c r="I539" s="143"/>
      <c r="J539" s="1"/>
    </row>
    <row r="540" spans="1:10" ht="15">
      <c r="A540" s="143"/>
      <c r="B540" s="144"/>
      <c r="C540" s="143"/>
      <c r="D540" s="143"/>
      <c r="E540" s="143"/>
      <c r="F540" s="143"/>
      <c r="G540" s="143"/>
      <c r="H540" s="143"/>
      <c r="I540" s="143"/>
      <c r="J540" s="1"/>
    </row>
    <row r="541" spans="1:10" ht="15">
      <c r="A541" s="143"/>
      <c r="B541" s="144"/>
      <c r="C541" s="143"/>
      <c r="D541" s="143"/>
      <c r="E541" s="143"/>
      <c r="F541" s="143"/>
      <c r="G541" s="143"/>
      <c r="H541" s="143"/>
      <c r="I541" s="143"/>
      <c r="J541" s="1"/>
    </row>
    <row r="542" spans="1:10" ht="15">
      <c r="A542" s="143"/>
      <c r="B542" s="144"/>
      <c r="C542" s="143"/>
      <c r="D542" s="143"/>
      <c r="E542" s="143"/>
      <c r="F542" s="143"/>
      <c r="G542" s="143"/>
      <c r="H542" s="143"/>
      <c r="I542" s="143"/>
      <c r="J542" s="1"/>
    </row>
    <row r="543" spans="1:10" ht="15">
      <c r="A543" s="143"/>
      <c r="B543" s="144"/>
      <c r="C543" s="143"/>
      <c r="D543" s="143"/>
      <c r="E543" s="143"/>
      <c r="F543" s="143"/>
      <c r="G543" s="143"/>
      <c r="H543" s="143"/>
      <c r="I543" s="143"/>
      <c r="J543" s="1"/>
    </row>
    <row r="544" spans="1:10" ht="15">
      <c r="A544" s="143"/>
      <c r="B544" s="144"/>
      <c r="C544" s="143"/>
      <c r="D544" s="143"/>
      <c r="E544" s="143"/>
      <c r="F544" s="143"/>
      <c r="G544" s="143"/>
      <c r="H544" s="143"/>
      <c r="I544" s="143"/>
      <c r="J544" s="1"/>
    </row>
    <row r="545" spans="1:10" ht="15">
      <c r="A545" s="143"/>
      <c r="B545" s="144"/>
      <c r="C545" s="143"/>
      <c r="D545" s="143"/>
      <c r="E545" s="143"/>
      <c r="F545" s="143"/>
      <c r="G545" s="143"/>
      <c r="H545" s="143"/>
      <c r="I545" s="143"/>
      <c r="J545" s="1"/>
    </row>
    <row r="546" spans="1:10" ht="15">
      <c r="A546" s="143"/>
      <c r="B546" s="144"/>
      <c r="C546" s="143"/>
      <c r="D546" s="143"/>
      <c r="E546" s="143"/>
      <c r="F546" s="143"/>
      <c r="G546" s="143"/>
      <c r="H546" s="143"/>
      <c r="I546" s="143"/>
      <c r="J546" s="1"/>
    </row>
    <row r="547" spans="1:10" ht="15">
      <c r="A547" s="143"/>
      <c r="B547" s="144"/>
      <c r="C547" s="143"/>
      <c r="D547" s="143"/>
      <c r="E547" s="143"/>
      <c r="F547" s="143"/>
      <c r="G547" s="143"/>
      <c r="H547" s="143"/>
      <c r="I547" s="143"/>
      <c r="J547" s="1"/>
    </row>
    <row r="548" spans="1:10" ht="15">
      <c r="A548" s="143"/>
      <c r="B548" s="144"/>
      <c r="C548" s="143"/>
      <c r="D548" s="143"/>
      <c r="E548" s="143"/>
      <c r="F548" s="143"/>
      <c r="G548" s="143"/>
      <c r="H548" s="143"/>
      <c r="I548" s="143"/>
      <c r="J548" s="1"/>
    </row>
    <row r="549" spans="1:10" ht="15">
      <c r="A549" s="143"/>
      <c r="B549" s="144"/>
      <c r="C549" s="143"/>
      <c r="D549" s="143"/>
      <c r="E549" s="143"/>
      <c r="F549" s="143"/>
      <c r="G549" s="143"/>
      <c r="H549" s="143"/>
      <c r="I549" s="143"/>
      <c r="J549" s="1"/>
    </row>
    <row r="550" spans="1:10" ht="15">
      <c r="A550" s="143"/>
      <c r="B550" s="144"/>
      <c r="C550" s="143"/>
      <c r="D550" s="143"/>
      <c r="E550" s="143"/>
      <c r="F550" s="143"/>
      <c r="G550" s="143"/>
      <c r="H550" s="143"/>
      <c r="I550" s="143"/>
      <c r="J550" s="1"/>
    </row>
    <row r="551" spans="1:10" ht="15">
      <c r="A551" s="143"/>
      <c r="B551" s="144"/>
      <c r="C551" s="143"/>
      <c r="D551" s="143"/>
      <c r="E551" s="143"/>
      <c r="F551" s="143"/>
      <c r="G551" s="143"/>
      <c r="H551" s="143"/>
      <c r="I551" s="143"/>
      <c r="J551" s="1"/>
    </row>
    <row r="552" spans="1:10" ht="15">
      <c r="A552" s="143"/>
      <c r="B552" s="144"/>
      <c r="C552" s="143"/>
      <c r="D552" s="143"/>
      <c r="E552" s="143"/>
      <c r="F552" s="143"/>
      <c r="G552" s="143"/>
      <c r="H552" s="143"/>
      <c r="I552" s="143"/>
      <c r="J552" s="1"/>
    </row>
    <row r="553" spans="1:10" ht="15">
      <c r="A553" s="143"/>
      <c r="B553" s="144"/>
      <c r="C553" s="143"/>
      <c r="D553" s="143"/>
      <c r="E553" s="143"/>
      <c r="F553" s="143"/>
      <c r="G553" s="143"/>
      <c r="H553" s="143"/>
      <c r="I553" s="143"/>
      <c r="J553" s="1"/>
    </row>
    <row r="554" spans="1:10" ht="15">
      <c r="A554" s="143"/>
      <c r="B554" s="144"/>
      <c r="C554" s="143"/>
      <c r="D554" s="143"/>
      <c r="E554" s="143"/>
      <c r="F554" s="143"/>
      <c r="G554" s="143"/>
      <c r="H554" s="143"/>
      <c r="I554" s="143"/>
      <c r="J554" s="1"/>
    </row>
    <row r="555" spans="1:10" ht="15">
      <c r="A555" s="143"/>
      <c r="B555" s="144"/>
      <c r="C555" s="143"/>
      <c r="D555" s="143"/>
      <c r="E555" s="143"/>
      <c r="F555" s="143"/>
      <c r="G555" s="143"/>
      <c r="H555" s="143"/>
      <c r="I555" s="143"/>
      <c r="J555" s="1"/>
    </row>
    <row r="556" spans="1:10" ht="15">
      <c r="A556" s="143"/>
      <c r="B556" s="144"/>
      <c r="C556" s="143"/>
      <c r="D556" s="143"/>
      <c r="E556" s="143"/>
      <c r="F556" s="143"/>
      <c r="G556" s="143"/>
      <c r="H556" s="143"/>
      <c r="I556" s="143"/>
      <c r="J556" s="1"/>
    </row>
    <row r="557" spans="1:10" ht="15">
      <c r="A557" s="143"/>
      <c r="B557" s="144"/>
      <c r="C557" s="143"/>
      <c r="D557" s="143"/>
      <c r="E557" s="143"/>
      <c r="F557" s="143"/>
      <c r="G557" s="143"/>
      <c r="H557" s="143"/>
      <c r="I557" s="143"/>
      <c r="J557" s="1"/>
    </row>
    <row r="558" spans="1:10" ht="15">
      <c r="A558" s="143"/>
      <c r="B558" s="144"/>
      <c r="C558" s="143"/>
      <c r="D558" s="143"/>
      <c r="E558" s="143"/>
      <c r="F558" s="143"/>
      <c r="G558" s="143"/>
      <c r="H558" s="143"/>
      <c r="I558" s="143"/>
      <c r="J558" s="1"/>
    </row>
    <row r="559" spans="1:10" ht="15">
      <c r="A559" s="143"/>
      <c r="B559" s="144"/>
      <c r="C559" s="143"/>
      <c r="D559" s="143"/>
      <c r="E559" s="143"/>
      <c r="F559" s="143"/>
      <c r="G559" s="143"/>
      <c r="H559" s="143"/>
      <c r="I559" s="143"/>
      <c r="J559" s="1"/>
    </row>
    <row r="560" spans="1:10" ht="15">
      <c r="A560" s="143"/>
      <c r="B560" s="144"/>
      <c r="C560" s="143"/>
      <c r="D560" s="143"/>
      <c r="E560" s="143"/>
      <c r="F560" s="143"/>
      <c r="G560" s="143"/>
      <c r="H560" s="143"/>
      <c r="I560" s="143"/>
      <c r="J560" s="1"/>
    </row>
    <row r="561" spans="1:10" ht="15">
      <c r="A561" s="143"/>
      <c r="B561" s="144"/>
      <c r="C561" s="143"/>
      <c r="D561" s="143"/>
      <c r="E561" s="143"/>
      <c r="F561" s="143"/>
      <c r="G561" s="143"/>
      <c r="H561" s="143"/>
      <c r="I561" s="143"/>
      <c r="J561" s="1"/>
    </row>
    <row r="562" spans="1:10" ht="15">
      <c r="A562" s="143"/>
      <c r="B562" s="144"/>
      <c r="C562" s="143"/>
      <c r="D562" s="143"/>
      <c r="E562" s="143"/>
      <c r="F562" s="143"/>
      <c r="G562" s="143"/>
      <c r="H562" s="143"/>
      <c r="I562" s="143"/>
      <c r="J562" s="1"/>
    </row>
    <row r="563" spans="1:10" ht="15">
      <c r="A563" s="143"/>
      <c r="B563" s="144"/>
      <c r="C563" s="143"/>
      <c r="D563" s="143"/>
      <c r="E563" s="143"/>
      <c r="F563" s="143"/>
      <c r="G563" s="143"/>
      <c r="H563" s="143"/>
      <c r="I563" s="143"/>
      <c r="J563" s="1"/>
    </row>
    <row r="564" spans="1:10" ht="15">
      <c r="A564" s="143"/>
      <c r="B564" s="144"/>
      <c r="C564" s="143"/>
      <c r="D564" s="143"/>
      <c r="E564" s="143"/>
      <c r="F564" s="143"/>
      <c r="G564" s="143"/>
      <c r="H564" s="143"/>
      <c r="I564" s="143"/>
      <c r="J564" s="1"/>
    </row>
    <row r="565" spans="1:10" ht="15">
      <c r="A565" s="143"/>
      <c r="B565" s="144"/>
      <c r="C565" s="143"/>
      <c r="D565" s="143"/>
      <c r="E565" s="143"/>
      <c r="F565" s="143"/>
      <c r="G565" s="143"/>
      <c r="H565" s="143"/>
      <c r="I565" s="143"/>
      <c r="J565" s="1"/>
    </row>
    <row r="566" spans="1:10" ht="15">
      <c r="A566" s="143"/>
      <c r="B566" s="144"/>
      <c r="C566" s="143"/>
      <c r="D566" s="143"/>
      <c r="E566" s="143"/>
      <c r="F566" s="143"/>
      <c r="G566" s="143"/>
      <c r="H566" s="143"/>
      <c r="I566" s="143"/>
      <c r="J566" s="1"/>
    </row>
    <row r="567" spans="1:10" ht="15">
      <c r="A567" s="143"/>
      <c r="B567" s="144"/>
      <c r="C567" s="143"/>
      <c r="D567" s="143"/>
      <c r="E567" s="143"/>
      <c r="F567" s="143"/>
      <c r="G567" s="143"/>
      <c r="H567" s="143"/>
      <c r="I567" s="143"/>
      <c r="J567" s="1"/>
    </row>
    <row r="568" spans="1:10" ht="15">
      <c r="A568" s="143"/>
      <c r="B568" s="143"/>
      <c r="C568" s="143"/>
      <c r="D568" s="143"/>
      <c r="E568" s="143"/>
      <c r="F568" s="143"/>
      <c r="G568" s="143"/>
      <c r="H568" s="143"/>
      <c r="I568" s="143"/>
      <c r="J568" s="1"/>
    </row>
    <row r="569" spans="1:10" ht="1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</sheetData>
  <mergeCells count="125">
    <mergeCell ref="L460:T460"/>
    <mergeCell ref="L461:P461"/>
    <mergeCell ref="L462:N462"/>
    <mergeCell ref="L463:R463"/>
    <mergeCell ref="A155:F155"/>
    <mergeCell ref="A136:F136"/>
    <mergeCell ref="A143:F143"/>
    <mergeCell ref="A116:F116"/>
    <mergeCell ref="A151:F151"/>
    <mergeCell ref="A40:E40"/>
    <mergeCell ref="A44:E44"/>
    <mergeCell ref="A48:E48"/>
    <mergeCell ref="A60:E60"/>
    <mergeCell ref="A268:H269"/>
    <mergeCell ref="A270:H270"/>
    <mergeCell ref="A227:H227"/>
    <mergeCell ref="A255:H255"/>
    <mergeCell ref="G259:H259"/>
    <mergeCell ref="G231:H231"/>
    <mergeCell ref="A250:H251"/>
    <mergeCell ref="A243:H243"/>
    <mergeCell ref="A246:H246"/>
    <mergeCell ref="A262:H262"/>
    <mergeCell ref="A459:I459"/>
    <mergeCell ref="A466:I466"/>
    <mergeCell ref="A394:I394"/>
    <mergeCell ref="A460:E460"/>
    <mergeCell ref="B395:B400"/>
    <mergeCell ref="B401:B406"/>
    <mergeCell ref="B407:B412"/>
    <mergeCell ref="B413:B418"/>
    <mergeCell ref="B419:B424"/>
    <mergeCell ref="B443:B448"/>
    <mergeCell ref="A305:G305"/>
    <mergeCell ref="A215:H215"/>
    <mergeCell ref="A221:H221"/>
    <mergeCell ref="A224:H224"/>
    <mergeCell ref="A234:H234"/>
    <mergeCell ref="A219:H220"/>
    <mergeCell ref="A238:H239"/>
    <mergeCell ref="A240:H240"/>
    <mergeCell ref="A252:H252"/>
    <mergeCell ref="A265:H265"/>
    <mergeCell ref="G203:H203"/>
    <mergeCell ref="A206:H207"/>
    <mergeCell ref="A199:H199"/>
    <mergeCell ref="A208:H208"/>
    <mergeCell ref="A6:E6"/>
    <mergeCell ref="S35:W35"/>
    <mergeCell ref="F68:J68"/>
    <mergeCell ref="A13:E13"/>
    <mergeCell ref="A12:E12"/>
    <mergeCell ref="A20:E20"/>
    <mergeCell ref="A24:E24"/>
    <mergeCell ref="A28:E28"/>
    <mergeCell ref="A32:E32"/>
    <mergeCell ref="A33:E33"/>
    <mergeCell ref="A171:F171"/>
    <mergeCell ref="A211:H211"/>
    <mergeCell ref="A123:F123"/>
    <mergeCell ref="A127:F127"/>
    <mergeCell ref="A131:F131"/>
    <mergeCell ref="A147:F147"/>
    <mergeCell ref="A156:F156"/>
    <mergeCell ref="H164:M164"/>
    <mergeCell ref="A163:F163"/>
    <mergeCell ref="A167:F167"/>
    <mergeCell ref="S44:W44"/>
    <mergeCell ref="W105:W106"/>
    <mergeCell ref="V105:V106"/>
    <mergeCell ref="U105:U106"/>
    <mergeCell ref="T105:T106"/>
    <mergeCell ref="S105:S106"/>
    <mergeCell ref="G107:J107"/>
    <mergeCell ref="A52:E52"/>
    <mergeCell ref="A64:E64"/>
    <mergeCell ref="A68:E68"/>
    <mergeCell ref="A53:E53"/>
    <mergeCell ref="A108:F108"/>
    <mergeCell ref="CM136:CR136"/>
    <mergeCell ref="CM143:CM144"/>
    <mergeCell ref="CN143:CN144"/>
    <mergeCell ref="CO143:CO144"/>
    <mergeCell ref="CP143:CP144"/>
    <mergeCell ref="CQ143:CQ144"/>
    <mergeCell ref="A115:F115"/>
    <mergeCell ref="A135:F135"/>
    <mergeCell ref="L171:L172"/>
    <mergeCell ref="A293:F293"/>
    <mergeCell ref="A274:F274"/>
    <mergeCell ref="A280:F280"/>
    <mergeCell ref="A281:F281"/>
    <mergeCell ref="A282:F282"/>
    <mergeCell ref="H171:H172"/>
    <mergeCell ref="I171:I172"/>
    <mergeCell ref="J171:J172"/>
    <mergeCell ref="K171:K172"/>
    <mergeCell ref="C309:F309"/>
    <mergeCell ref="C310:F310"/>
    <mergeCell ref="C391:H391"/>
    <mergeCell ref="C392:H392"/>
    <mergeCell ref="A388:E388"/>
    <mergeCell ref="A312:G312"/>
    <mergeCell ref="A387:I387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C464:H464"/>
    <mergeCell ref="A462:G462"/>
    <mergeCell ref="B449:B454"/>
    <mergeCell ref="A389:C389"/>
    <mergeCell ref="A461:C461"/>
    <mergeCell ref="C463:H463"/>
    <mergeCell ref="B425:B430"/>
    <mergeCell ref="B431:B436"/>
    <mergeCell ref="B437:B442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7">
      <selection activeCell="D23" sqref="D23"/>
    </sheetView>
  </sheetViews>
  <sheetFormatPr defaultColWidth="11.421875" defaultRowHeight="12.75"/>
  <cols>
    <col min="1" max="1" width="18.8515625" style="0" customWidth="1"/>
    <col min="2" max="2" width="16.00390625" style="0" customWidth="1"/>
    <col min="3" max="3" width="19.8515625" style="0" customWidth="1"/>
    <col min="4" max="4" width="13.57421875" style="0" customWidth="1"/>
  </cols>
  <sheetData>
    <row r="1" ht="13.5" thickBot="1"/>
    <row r="2" spans="1:4" ht="15.75">
      <c r="A2" s="196" t="s">
        <v>195</v>
      </c>
      <c r="B2" s="16" t="s">
        <v>196</v>
      </c>
      <c r="C2" s="153" t="s">
        <v>197</v>
      </c>
      <c r="D2" s="16" t="s">
        <v>198</v>
      </c>
    </row>
    <row r="3" spans="1:4" ht="15.75">
      <c r="A3" s="192"/>
      <c r="B3" s="42" t="s">
        <v>143</v>
      </c>
      <c r="C3" s="152"/>
      <c r="D3" s="176" t="s">
        <v>199</v>
      </c>
    </row>
    <row r="4" spans="1:4" ht="16.5" thickBot="1">
      <c r="A4" s="197"/>
      <c r="B4" s="17" t="s">
        <v>224</v>
      </c>
      <c r="C4" s="154"/>
      <c r="D4" s="156"/>
    </row>
    <row r="5" spans="1:4" ht="15">
      <c r="A5" s="198" t="s">
        <v>200</v>
      </c>
      <c r="B5" s="59"/>
      <c r="C5" s="120" t="s">
        <v>202</v>
      </c>
      <c r="D5" s="59"/>
    </row>
    <row r="6" spans="1:4" ht="15">
      <c r="A6" s="199"/>
      <c r="B6" s="18" t="s">
        <v>201</v>
      </c>
      <c r="C6" s="122" t="s">
        <v>203</v>
      </c>
      <c r="D6" s="18" t="s">
        <v>205</v>
      </c>
    </row>
    <row r="7" spans="1:4" ht="15.75" thickBot="1">
      <c r="A7" s="200"/>
      <c r="B7" s="19"/>
      <c r="C7" s="121" t="s">
        <v>204</v>
      </c>
      <c r="D7" s="19"/>
    </row>
    <row r="8" spans="1:4" ht="15">
      <c r="A8" s="90" t="s">
        <v>206</v>
      </c>
      <c r="B8" s="194" t="s">
        <v>208</v>
      </c>
      <c r="C8" s="120" t="s">
        <v>209</v>
      </c>
      <c r="D8" s="59" t="s">
        <v>158</v>
      </c>
    </row>
    <row r="9" spans="1:4" ht="15.75" thickBot="1">
      <c r="A9" s="20" t="s">
        <v>207</v>
      </c>
      <c r="B9" s="195"/>
      <c r="C9" s="121" t="s">
        <v>210</v>
      </c>
      <c r="D9" s="19"/>
    </row>
    <row r="10" spans="1:4" ht="15">
      <c r="A10" s="90"/>
      <c r="B10" s="194" t="s">
        <v>212</v>
      </c>
      <c r="C10" s="120" t="s">
        <v>179</v>
      </c>
      <c r="D10" s="59" t="s">
        <v>214</v>
      </c>
    </row>
    <row r="11" spans="1:4" ht="15.75" thickBot="1">
      <c r="A11" s="35"/>
      <c r="B11" s="195"/>
      <c r="C11" s="121" t="s">
        <v>213</v>
      </c>
      <c r="D11" s="19" t="s">
        <v>158</v>
      </c>
    </row>
    <row r="12" spans="1:4" ht="15">
      <c r="A12" s="3" t="s">
        <v>206</v>
      </c>
      <c r="B12" s="194" t="s">
        <v>225</v>
      </c>
      <c r="C12" s="120" t="s">
        <v>179</v>
      </c>
      <c r="D12" s="59" t="s">
        <v>216</v>
      </c>
    </row>
    <row r="13" spans="1:4" ht="15.75" thickBot="1">
      <c r="A13" s="3" t="s">
        <v>211</v>
      </c>
      <c r="B13" s="195"/>
      <c r="C13" s="121" t="s">
        <v>215</v>
      </c>
      <c r="D13" s="19"/>
    </row>
    <row r="14" spans="1:4" ht="15">
      <c r="A14" s="3"/>
      <c r="B14" s="59"/>
      <c r="C14" s="120" t="s">
        <v>217</v>
      </c>
      <c r="D14" s="59"/>
    </row>
    <row r="15" spans="1:4" ht="15">
      <c r="A15" s="3"/>
      <c r="B15" s="18" t="s">
        <v>226</v>
      </c>
      <c r="C15" s="122" t="s">
        <v>218</v>
      </c>
      <c r="D15" s="18" t="s">
        <v>158</v>
      </c>
    </row>
    <row r="16" spans="1:4" ht="15.75" thickBot="1">
      <c r="A16" s="3"/>
      <c r="B16" s="18"/>
      <c r="C16" s="122" t="s">
        <v>219</v>
      </c>
      <c r="D16" s="18"/>
    </row>
    <row r="17" spans="1:4" ht="15">
      <c r="A17" s="90" t="s">
        <v>221</v>
      </c>
      <c r="B17" s="194" t="s">
        <v>220</v>
      </c>
      <c r="C17" s="120" t="s">
        <v>222</v>
      </c>
      <c r="D17" s="194" t="s">
        <v>205</v>
      </c>
    </row>
    <row r="18" spans="1:4" ht="15.75" thickBot="1">
      <c r="A18" s="20" t="s">
        <v>211</v>
      </c>
      <c r="B18" s="195"/>
      <c r="C18" s="121" t="s">
        <v>223</v>
      </c>
      <c r="D18" s="195"/>
    </row>
  </sheetData>
  <mergeCells count="9">
    <mergeCell ref="A2:A4"/>
    <mergeCell ref="C2:C4"/>
    <mergeCell ref="D3:D4"/>
    <mergeCell ref="A5:A7"/>
    <mergeCell ref="D17:D18"/>
    <mergeCell ref="B8:B9"/>
    <mergeCell ref="B10:B11"/>
    <mergeCell ref="B12:B13"/>
    <mergeCell ref="B17:B1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Jymmy</dc:creator>
  <cp:keywords/>
  <dc:description/>
  <cp:lastModifiedBy>Jymmy</cp:lastModifiedBy>
  <cp:lastPrinted>2003-09-08T23:42:52Z</cp:lastPrinted>
  <dcterms:created xsi:type="dcterms:W3CDTF">2003-05-20T22:08:17Z</dcterms:created>
  <dcterms:modified xsi:type="dcterms:W3CDTF">2003-09-25T01:00:24Z</dcterms:modified>
  <cp:category/>
  <cp:version/>
  <cp:contentType/>
  <cp:contentStatus/>
</cp:coreProperties>
</file>