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_xlnm.Print_Area" localSheetId="1">'B'!$A$1:$J$49</definedName>
    <definedName name="_xlnm.Print_Area" localSheetId="7">'H'!$A$1:$F$44</definedName>
  </definedNames>
  <calcPr fullCalcOnLoad="1"/>
</workbook>
</file>

<file path=xl/comments7.xml><?xml version="1.0" encoding="utf-8"?>
<comments xmlns="http://schemas.openxmlformats.org/spreadsheetml/2006/main">
  <authors>
    <author>Ronquillo Noboa Carlos</author>
  </authors>
  <commentList>
    <comment ref="C8" authorId="0">
      <text>
        <r>
          <rPr>
            <b/>
            <sz val="8"/>
            <rFont val="Tahoma"/>
            <family val="0"/>
          </rPr>
          <t>Ronquillo Noboa Carlos:</t>
        </r>
        <r>
          <rPr>
            <sz val="8"/>
            <rFont val="Tahoma"/>
            <family val="0"/>
          </rPr>
          <t xml:space="preserve">
52 semanas x 2 fines
de semana
cada mes se trabaja 1 sabado
</t>
        </r>
      </text>
    </comment>
  </commentList>
</comments>
</file>

<file path=xl/sharedStrings.xml><?xml version="1.0" encoding="utf-8"?>
<sst xmlns="http://schemas.openxmlformats.org/spreadsheetml/2006/main" count="381" uniqueCount="161">
  <si>
    <t>Fecha</t>
  </si>
  <si>
    <t>Demanda mensual de baterías de la Empresa</t>
  </si>
  <si>
    <t>Mercado (Cantidad de baterías al mes)</t>
  </si>
  <si>
    <t>Sobres</t>
  </si>
  <si>
    <t>Cálculo</t>
  </si>
  <si>
    <t>Descripción</t>
  </si>
  <si>
    <t>Máquina 1</t>
  </si>
  <si>
    <t>Máquina 2</t>
  </si>
  <si>
    <t>Máquina 3</t>
  </si>
  <si>
    <t>ET</t>
  </si>
  <si>
    <t>Horas al mes</t>
  </si>
  <si>
    <t>(baterías al mes)</t>
  </si>
  <si>
    <t>HPP</t>
  </si>
  <si>
    <t>Sub-total</t>
  </si>
  <si>
    <t>%HPP</t>
  </si>
  <si>
    <t>(%)</t>
  </si>
  <si>
    <t>HNP</t>
  </si>
  <si>
    <t>(Horas)</t>
  </si>
  <si>
    <t>%HNP</t>
  </si>
  <si>
    <t>HPNP</t>
  </si>
  <si>
    <t>Rendimiento</t>
  </si>
  <si>
    <t>ER</t>
  </si>
  <si>
    <t>(baterías por mes)</t>
  </si>
  <si>
    <t>Velocidad de máquina (baterias/hora)*</t>
  </si>
  <si>
    <t>Mantenimiento programado*</t>
  </si>
  <si>
    <t>Preparación de máquina*</t>
  </si>
  <si>
    <t>Puesta de Rollo*</t>
  </si>
  <si>
    <t>Puesta de Placas*</t>
  </si>
  <si>
    <t>Limpieza*</t>
  </si>
  <si>
    <t>a</t>
  </si>
  <si>
    <t>b</t>
  </si>
  <si>
    <t>c</t>
  </si>
  <si>
    <t>d</t>
  </si>
  <si>
    <t>e</t>
  </si>
  <si>
    <t>Mantenimiento correctivo*</t>
  </si>
  <si>
    <t>f</t>
  </si>
  <si>
    <t>g</t>
  </si>
  <si>
    <t>A continuación el ejemplo del cálculo para la máquina 1:</t>
  </si>
  <si>
    <t>Horas-Hombres</t>
  </si>
  <si>
    <t xml:space="preserve">ET </t>
  </si>
  <si>
    <t>Mantenimiento correctivo</t>
  </si>
  <si>
    <t xml:space="preserve">ER </t>
  </si>
  <si>
    <t>MOP</t>
  </si>
  <si>
    <t>MONP</t>
  </si>
  <si>
    <t>No. De
Personas*</t>
  </si>
  <si>
    <t>Soldadora de Grupos</t>
  </si>
  <si>
    <t>Línea No.1</t>
  </si>
  <si>
    <t>Línea No.2</t>
  </si>
  <si>
    <t>Línea Manual</t>
  </si>
  <si>
    <t>(baterías por hora)</t>
  </si>
  <si>
    <t>Soldado eléctrico</t>
  </si>
  <si>
    <t>Pegado Térmico</t>
  </si>
  <si>
    <t>Cambio de molde*</t>
  </si>
  <si>
    <t>Velocidad de máquina (baterías/hora)*</t>
  </si>
  <si>
    <t>* Datos obtenidos del histórico en la fábrica de baterías</t>
  </si>
  <si>
    <t>Cant. de
Personas*</t>
  </si>
  <si>
    <t xml:space="preserve">Capacidad máxima por línea </t>
  </si>
  <si>
    <t>línea No.1</t>
  </si>
  <si>
    <t>línea No.2</t>
  </si>
  <si>
    <t>línea Manual</t>
  </si>
  <si>
    <t>Días al año</t>
  </si>
  <si>
    <t>Días disponibles al año</t>
  </si>
  <si>
    <t>Horas netas</t>
  </si>
  <si>
    <t>Cantidad de baterias por año</t>
  </si>
  <si>
    <t>Días al año no trabajados*</t>
  </si>
  <si>
    <t>*Según legislación</t>
  </si>
  <si>
    <t>A continuación se muestra el como ejemplo el cálculo de capacidad para la línea No.1:</t>
  </si>
  <si>
    <t>Velocidad de línea (baterías/hora)**</t>
  </si>
  <si>
    <t xml:space="preserve">Capacidad real por línea </t>
  </si>
  <si>
    <t>Horas disponibles al año 
Línea No.1 (24 horas por día)
Línea No.2 (15 horas por día)
Línea No. Manual (9 horas por día)</t>
  </si>
  <si>
    <t>Horas disponibles al año 
Línea No.1 (8 horas por día)
Línea No.2 (5 horas por día)
Línea No. Manual (3 horas por día)</t>
  </si>
  <si>
    <t>Horas de paro programados***</t>
  </si>
  <si>
    <t>Cantidad de baterías por año</t>
  </si>
  <si>
    <t>Días no laborados**</t>
  </si>
  <si>
    <r>
      <t>Fuente:</t>
    </r>
    <r>
      <rPr>
        <sz val="10"/>
        <rFont val="Arial"/>
        <family val="0"/>
      </rPr>
      <t xml:space="preserve"> www.mac-eng.com</t>
    </r>
  </si>
  <si>
    <t>Alternativa B</t>
  </si>
  <si>
    <t>Alternativa C</t>
  </si>
  <si>
    <t>Línea No. 2 y Manual</t>
  </si>
  <si>
    <t>Alternativa A (total)</t>
  </si>
  <si>
    <r>
      <t>(5)=(4)x52semanas</t>
    </r>
    <r>
      <rPr>
        <b/>
        <sz val="10"/>
        <rFont val="Arial"/>
        <family val="2"/>
      </rPr>
      <t xml:space="preserve">
Cantidad de refrigerios al año</t>
    </r>
  </si>
  <si>
    <r>
      <t>(3)</t>
    </r>
    <r>
      <rPr>
        <b/>
        <sz val="10"/>
        <rFont val="Arial"/>
        <family val="2"/>
      </rPr>
      <t xml:space="preserve">
Cantidad de personas</t>
    </r>
  </si>
  <si>
    <r>
      <t>(2)</t>
    </r>
    <r>
      <rPr>
        <b/>
        <sz val="10"/>
        <rFont val="Arial"/>
        <family val="2"/>
      </rPr>
      <t xml:space="preserve">
Días necesarios
 a la semana</t>
    </r>
  </si>
  <si>
    <r>
      <t>(1)</t>
    </r>
    <r>
      <rPr>
        <b/>
        <sz val="10"/>
        <rFont val="Arial"/>
        <family val="2"/>
      </rPr>
      <t xml:space="preserve">
Horas extras semanales</t>
    </r>
  </si>
  <si>
    <r>
      <t>(4)=(2)x(3)</t>
    </r>
    <r>
      <rPr>
        <b/>
        <sz val="10"/>
        <rFont val="Arial"/>
        <family val="2"/>
      </rPr>
      <t xml:space="preserve">
Cantidad de refrigerios a la semana</t>
    </r>
  </si>
  <si>
    <t>(2) : trabajando entre 3 a 3,5 horas adicionales a la semana</t>
  </si>
  <si>
    <r>
      <t>(3)=(2)</t>
    </r>
    <r>
      <rPr>
        <b/>
        <sz val="10"/>
        <rFont val="Arial"/>
        <family val="2"/>
      </rPr>
      <t xml:space="preserve">
Cantidad de recorridos a la semana</t>
    </r>
  </si>
  <si>
    <r>
      <t>(1)</t>
    </r>
    <r>
      <rPr>
        <b/>
        <sz val="10"/>
        <rFont val="Arial"/>
        <family val="2"/>
      </rPr>
      <t xml:space="preserve">
Personas adicionales</t>
    </r>
  </si>
  <si>
    <r>
      <t>(4)=(3)x52semanas</t>
    </r>
    <r>
      <rPr>
        <b/>
        <sz val="10"/>
        <rFont val="Arial"/>
        <family val="2"/>
      </rPr>
      <t xml:space="preserve">
Cantidad de almuerzos  al año</t>
    </r>
  </si>
  <si>
    <r>
      <t>(4)=(3)x52semanas</t>
    </r>
    <r>
      <rPr>
        <b/>
        <sz val="10"/>
        <rFont val="Arial"/>
        <family val="2"/>
      </rPr>
      <t xml:space="preserve">
Cantidad de refrigerios al año</t>
    </r>
  </si>
  <si>
    <r>
      <t>(2)=(1)x1uniforme anual</t>
    </r>
    <r>
      <rPr>
        <b/>
        <sz val="10"/>
        <rFont val="Arial"/>
        <family val="2"/>
      </rPr>
      <t xml:space="preserve">
Cantidad de uniformes al año</t>
    </r>
  </si>
  <si>
    <r>
      <t>(3)=(2)</t>
    </r>
    <r>
      <rPr>
        <b/>
        <sz val="10"/>
        <rFont val="Arial"/>
        <family val="2"/>
      </rPr>
      <t xml:space="preserve">
Cantidad de almuerzo a la semana</t>
    </r>
  </si>
  <si>
    <t>(1) : dato obtenido de la tabla No. 5-2</t>
  </si>
  <si>
    <t>APENDICE A</t>
  </si>
  <si>
    <t>APENDICE B</t>
  </si>
  <si>
    <t>APENDICE C</t>
  </si>
  <si>
    <t>APENDICE D</t>
  </si>
  <si>
    <t>APENDICE E</t>
  </si>
  <si>
    <t>APENDICE F</t>
  </si>
  <si>
    <t>APENDICE G</t>
  </si>
  <si>
    <t>APENDICE H</t>
  </si>
  <si>
    <t>APENDICE I</t>
  </si>
  <si>
    <t>APENDICE J</t>
  </si>
  <si>
    <t>APENDICE K</t>
  </si>
  <si>
    <t>APENDICE L</t>
  </si>
  <si>
    <t xml:space="preserve">MERCADO DE BATERÍAS Y DEMANDA DE BATERÍAS </t>
  </si>
  <si>
    <t>DE LA EMPRESA</t>
  </si>
  <si>
    <t xml:space="preserve">CÁLCULO DEL ESTÁNDAR DE PRODUCCIÓN EN MÁQUINAS </t>
  </si>
  <si>
    <t>DE SOBRES</t>
  </si>
  <si>
    <t xml:space="preserve"> DE GRUPOS</t>
  </si>
  <si>
    <t>CÁLCULO DEL ESTÁNDAR DE PRODUCCIÓN EN SOLDADO ELÉCTRICO</t>
  </si>
  <si>
    <t xml:space="preserve">CÁLCULO DEL ESTÁNDAR DE PRODUCCIÓN EN MÁQUINAS DE </t>
  </si>
  <si>
    <t>PEGADO TÉRMICO</t>
  </si>
  <si>
    <t>CÁLCULO DE CAPACIDAD ANUAL DE PRODUCCIÓN POR LÍNEA</t>
  </si>
  <si>
    <t>"The MAC Plate-prep System is a cut above all other parting machines. Panel</t>
  </si>
  <si>
    <t>parting, lug cleaning (brushed and/or milled) and panel stacking are combined</t>
  </si>
  <si>
    <t>into one efficient operation. All controls are user friendly and easily accessible.</t>
  </si>
  <si>
    <t>The MAC Plate-prep System is engineered to handle either formed</t>
  </si>
  <si>
    <t>or unformed panels while reducing lead-inair when connected to</t>
  </si>
  <si>
    <t>when connected to the proper air removal system. This machine is a</t>
  </si>
  <si>
    <t>must for providing ready-touse plates for the cast-on-strap"</t>
  </si>
  <si>
    <t>"MAC PLATE-PREP SYSTEM"</t>
  </si>
  <si>
    <t>DETERMINACIÓN DE CANTIDAD DE REFRIGERIOS NECESARIOS</t>
  </si>
  <si>
    <t xml:space="preserve">DETERMINACIÓN DE CANTIDAD DE RECORRIDOS DE </t>
  </si>
  <si>
    <t>EXPRESOS NECESARIOS</t>
  </si>
  <si>
    <t xml:space="preserve">DETERMINACIÓN DE CANTIDAD DE ALMUERZOS </t>
  </si>
  <si>
    <t>ADICIONALES NECESARIOS</t>
  </si>
  <si>
    <t xml:space="preserve">DETERMINACIÓN DE CANTIDAD DE UNIFORMES </t>
  </si>
  <si>
    <t>CÁLCULO DEL ESTÁNDAR DE PRODUCCIÓN EN MÁQUINAS SOLDADORAS</t>
  </si>
  <si>
    <t>CÁLCULO DE CAPACIDAD REAL ANUAL DE PRODUCCIÓN POR LÍNEA</t>
  </si>
  <si>
    <t>Horas netas para la Línea No. 1</t>
  </si>
  <si>
    <t>Horas de paro no programados****</t>
  </si>
  <si>
    <t>**Determinado por política de la empresa (sin domingos, ni la mitad de sábados al  año)</t>
  </si>
  <si>
    <t>****Dato proporcionado por el histórico de la Empresa (se lo obtiene del estándar
Anexo C. Ejemplo línea No. 1: 2 horas mensuales mantenimiento correctivo x12 meses)</t>
  </si>
  <si>
    <t>Horas de paro programadados***</t>
  </si>
  <si>
    <t>***Dato proporcionado por el histórico de la Empresa (se lo obtiene del estándar 
Anexo C ya que la velocidad de la lìnea está determinado por la máquinas soldadora 
de grupos. Ejemplo línea No. 1: 29 horas mensuales de paro programado x12 meses)</t>
  </si>
  <si>
    <t>***Dato proporcionado por el histórico de la Empresa (se lo obtiene del estándar 
Anexo C ya que la velocidad de la lìnea está determinado por la máquinas soldadora
de grupos. Ejemplo línea No. 1: 29 horas mensuales de paro programado x12 meses)</t>
  </si>
  <si>
    <t>h</t>
  </si>
  <si>
    <t>i</t>
  </si>
  <si>
    <t>Máquina No.1</t>
  </si>
  <si>
    <t>Máquina No.2</t>
  </si>
  <si>
    <t>Máquina No.3</t>
  </si>
  <si>
    <t>Días al año no trabajados (legal)</t>
  </si>
  <si>
    <t>Horas disponibles al año 
Linea No.1 (24 horas por dia)
Linea No.2 (15 horas por dia)
Linea No.Manual (9 horas por dia)</t>
  </si>
  <si>
    <t>Dias no laboradoras (determindo por empresa)</t>
  </si>
  <si>
    <t>Horas disponibles al año 
Linea No.1 (8 horas por dia)
Linea No.2 (5 horas por dia)
Linea No.Manual (3 horas por dia)</t>
  </si>
  <si>
    <t>CÁLCULO DE CAPACIDAD REAL ANUAL PARA MÁQUINAS DE SOBRES</t>
  </si>
  <si>
    <t>CÁLCULO DE CAPACIDAD MÁXIMA ANUAL PARA MÁQUINAS DE SOBRES</t>
  </si>
  <si>
    <t>APENDICE M</t>
  </si>
  <si>
    <t>Capacidad real sobres</t>
  </si>
  <si>
    <t>Capacidad máxima sobres</t>
  </si>
  <si>
    <t>Horas de paro programados**</t>
  </si>
  <si>
    <t>Horas de paro no programados</t>
  </si>
  <si>
    <t>Días disponibles al año**</t>
  </si>
  <si>
    <t>Velocidad de línea (baterías/hora)****</t>
  </si>
  <si>
    <t>****Velocidad teórica ver Anexo C</t>
  </si>
  <si>
    <t>70</t>
  </si>
  <si>
    <t>61,5</t>
  </si>
  <si>
    <t>Velocidad de máquina (baterías/hora)**</t>
  </si>
  <si>
    <t>Horas de paro programados*</t>
  </si>
  <si>
    <t>**Ver Anexo B</t>
  </si>
  <si>
    <t>*Dato proporcionado por el histórico de la Empresa (se lo obtiene del estándar 
Anexo B . Ejemplo máquina No. 1: 35 horas mensuales de paro programado x12 meses)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</si>
</sst>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"/>
    <numFmt numFmtId="174" formatCode="#,##0.0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2" borderId="1" xfId="0" applyFill="1" applyBorder="1" applyAlignment="1">
      <alignment/>
    </xf>
    <xf numFmtId="2" fontId="2" fillId="2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/>
    </xf>
    <xf numFmtId="2" fontId="0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left"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167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vertical="center"/>
    </xf>
    <xf numFmtId="0" fontId="0" fillId="0" borderId="2" xfId="0" applyFill="1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indent="2"/>
    </xf>
    <xf numFmtId="0" fontId="2" fillId="0" borderId="1" xfId="0" applyFont="1" applyBorder="1" applyAlignment="1">
      <alignment horizontal="left" indent="1"/>
    </xf>
    <xf numFmtId="0" fontId="11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5" xfId="0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horizontal="left" wrapText="1"/>
    </xf>
    <xf numFmtId="49" fontId="0" fillId="0" borderId="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13.emf" /><Relationship Id="rId6" Type="http://schemas.openxmlformats.org/officeDocument/2006/relationships/image" Target="../media/image15.emf" /><Relationship Id="rId7" Type="http://schemas.openxmlformats.org/officeDocument/2006/relationships/image" Target="../media/image11.emf" /><Relationship Id="rId8" Type="http://schemas.openxmlformats.org/officeDocument/2006/relationships/image" Target="../media/image14.emf" /><Relationship Id="rId9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9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9525</xdr:rowOff>
    </xdr:from>
    <xdr:to>
      <xdr:col>7</xdr:col>
      <xdr:colOff>542925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51149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15.00390625" style="2" customWidth="1"/>
    <col min="2" max="2" width="25.140625" style="2" customWidth="1"/>
    <col min="3" max="3" width="27.7109375" style="2" customWidth="1"/>
    <col min="4" max="6" width="11.421875" style="2" customWidth="1"/>
    <col min="7" max="7" width="19.8515625" style="2" customWidth="1"/>
    <col min="8" max="16384" width="11.421875" style="2" customWidth="1"/>
  </cols>
  <sheetData>
    <row r="1" spans="1:3" ht="15.75">
      <c r="A1" s="6" t="s">
        <v>92</v>
      </c>
      <c r="B1" s="7"/>
      <c r="C1" s="7"/>
    </row>
    <row r="2" spans="1:3" ht="15.75">
      <c r="A2" s="6" t="s">
        <v>104</v>
      </c>
      <c r="B2" s="7"/>
      <c r="C2" s="7"/>
    </row>
    <row r="3" spans="1:3" ht="15.75">
      <c r="A3" s="6" t="s">
        <v>105</v>
      </c>
      <c r="B3" s="7"/>
      <c r="C3" s="7"/>
    </row>
    <row r="4" spans="1:3" ht="15.75">
      <c r="A4" s="6"/>
      <c r="B4" s="7"/>
      <c r="C4" s="7"/>
    </row>
    <row r="5" spans="1:3" ht="31.5">
      <c r="A5" s="3" t="s">
        <v>0</v>
      </c>
      <c r="B5" s="3" t="s">
        <v>2</v>
      </c>
      <c r="C5" s="3" t="s">
        <v>1</v>
      </c>
    </row>
    <row r="6" spans="1:3" ht="15">
      <c r="A6" s="4">
        <v>36892</v>
      </c>
      <c r="B6" s="5">
        <v>27660.567546513823</v>
      </c>
      <c r="C6" s="5">
        <v>10642.742790115864</v>
      </c>
    </row>
    <row r="7" spans="1:3" ht="15">
      <c r="A7" s="4">
        <v>36923</v>
      </c>
      <c r="B7" s="5">
        <v>28543.083716964735</v>
      </c>
      <c r="C7" s="5">
        <v>6874.823618090577</v>
      </c>
    </row>
    <row r="8" spans="1:3" ht="15">
      <c r="A8" s="4">
        <v>36951</v>
      </c>
      <c r="B8" s="5">
        <v>34428.02649176322</v>
      </c>
      <c r="C8" s="5">
        <v>19374.84291653342</v>
      </c>
    </row>
    <row r="9" spans="1:3" ht="15">
      <c r="A9" s="4">
        <v>36982</v>
      </c>
      <c r="B9" s="5">
        <v>21178.825728436368</v>
      </c>
      <c r="C9" s="5">
        <v>15006.130141447937</v>
      </c>
    </row>
    <row r="10" spans="1:3" ht="15">
      <c r="A10" s="4">
        <v>37012</v>
      </c>
      <c r="B10" s="5">
        <v>64150.4833222635</v>
      </c>
      <c r="C10" s="5">
        <v>24043.18772126147</v>
      </c>
    </row>
    <row r="11" spans="1:3" ht="15">
      <c r="A11" s="4">
        <v>37043</v>
      </c>
      <c r="B11" s="5">
        <v>48399.118761326084</v>
      </c>
      <c r="C11" s="5">
        <v>23871.14202602642</v>
      </c>
    </row>
    <row r="12" spans="1:3" ht="15">
      <c r="A12" s="4">
        <v>37073</v>
      </c>
      <c r="B12" s="5">
        <v>33257.7074387264</v>
      </c>
      <c r="C12" s="5">
        <v>19765.669330520777</v>
      </c>
    </row>
    <row r="13" spans="1:3" ht="15">
      <c r="A13" s="4">
        <v>37104</v>
      </c>
      <c r="B13" s="5">
        <v>53694.84985363214</v>
      </c>
      <c r="C13" s="5">
        <v>23578.290352020864</v>
      </c>
    </row>
    <row r="14" spans="1:3" ht="15">
      <c r="A14" s="4">
        <v>37135</v>
      </c>
      <c r="B14" s="5">
        <v>49808.29883930695</v>
      </c>
      <c r="C14" s="5">
        <v>20071.531453100786</v>
      </c>
    </row>
    <row r="15" spans="1:3" ht="15">
      <c r="A15" s="4">
        <v>37165</v>
      </c>
      <c r="B15" s="5">
        <v>33419.69024214247</v>
      </c>
      <c r="C15" s="5">
        <v>23395.491217928222</v>
      </c>
    </row>
    <row r="16" spans="1:3" ht="15">
      <c r="A16" s="4">
        <v>37196</v>
      </c>
      <c r="B16" s="5">
        <v>39623.057807106015</v>
      </c>
      <c r="C16" s="5">
        <v>14751.703591547564</v>
      </c>
    </row>
    <row r="17" spans="1:3" ht="15">
      <c r="A17" s="4">
        <v>37226</v>
      </c>
      <c r="B17" s="5">
        <v>37121.60025501628</v>
      </c>
      <c r="C17" s="5">
        <v>26102.970229514653</v>
      </c>
    </row>
    <row r="18" spans="1:3" ht="15">
      <c r="A18" s="4">
        <v>37257</v>
      </c>
      <c r="B18" s="5">
        <v>36327.834155618955</v>
      </c>
      <c r="C18" s="5">
        <v>8928.313289701851</v>
      </c>
    </row>
    <row r="19" spans="1:3" ht="15">
      <c r="A19" s="4">
        <v>37288</v>
      </c>
      <c r="B19" s="5">
        <v>31339.417270142265</v>
      </c>
      <c r="C19" s="5">
        <v>16003.609707417352</v>
      </c>
    </row>
    <row r="20" spans="1:3" ht="15">
      <c r="A20" s="4">
        <v>37316</v>
      </c>
      <c r="B20" s="5">
        <v>33327.78084671179</v>
      </c>
      <c r="C20" s="5">
        <v>16812.415753817753</v>
      </c>
    </row>
    <row r="21" spans="1:3" ht="15">
      <c r="A21" s="4">
        <v>37347</v>
      </c>
      <c r="B21" s="5">
        <v>69532.97551490742</v>
      </c>
      <c r="C21" s="5">
        <v>26014.784981372715</v>
      </c>
    </row>
    <row r="22" spans="1:3" ht="15">
      <c r="A22" s="4">
        <v>37377</v>
      </c>
      <c r="B22" s="5">
        <v>57047.71229633981</v>
      </c>
      <c r="C22" s="5">
        <v>15974.442070565532</v>
      </c>
    </row>
    <row r="23" spans="1:3" ht="15">
      <c r="A23" s="4">
        <v>37408</v>
      </c>
      <c r="B23" s="5">
        <v>39091.02532919393</v>
      </c>
      <c r="C23" s="5">
        <v>15895.89750276892</v>
      </c>
    </row>
    <row r="24" spans="1:3" ht="15">
      <c r="A24" s="4">
        <v>37438</v>
      </c>
      <c r="B24" s="5">
        <v>49821.72549048125</v>
      </c>
      <c r="C24" s="5">
        <v>34297.696975079714</v>
      </c>
    </row>
    <row r="25" spans="1:3" ht="15">
      <c r="A25" s="4">
        <v>37469</v>
      </c>
      <c r="B25" s="5">
        <v>21275.435000745838</v>
      </c>
      <c r="C25" s="5">
        <v>10907.775</v>
      </c>
    </row>
    <row r="26" spans="1:3" ht="15">
      <c r="A26" s="4">
        <v>37500</v>
      </c>
      <c r="B26" s="5">
        <v>71959.8874594917</v>
      </c>
      <c r="C26" s="5">
        <v>21609.03767393858</v>
      </c>
    </row>
    <row r="27" spans="1:3" ht="15">
      <c r="A27" s="4">
        <v>37530</v>
      </c>
      <c r="B27" s="5">
        <v>36620.53456032892</v>
      </c>
      <c r="C27" s="5">
        <v>21044.05610429602</v>
      </c>
    </row>
    <row r="28" spans="1:3" ht="15">
      <c r="A28" s="4">
        <v>37561</v>
      </c>
      <c r="B28" s="5">
        <v>34547.46074117581</v>
      </c>
      <c r="C28" s="5">
        <v>22115.754667058234</v>
      </c>
    </row>
    <row r="29" spans="1:3" ht="15">
      <c r="A29" s="4">
        <v>37591</v>
      </c>
      <c r="B29" s="5">
        <v>39655.28290112062</v>
      </c>
      <c r="C29" s="5">
        <v>21535.49240677966</v>
      </c>
    </row>
    <row r="30" spans="1:3" ht="15">
      <c r="A30" s="4">
        <v>37622</v>
      </c>
      <c r="B30" s="5">
        <v>29253.873948779426</v>
      </c>
      <c r="C30" s="5">
        <v>12240.332496449602</v>
      </c>
    </row>
    <row r="31" spans="1:3" ht="15">
      <c r="A31" s="4">
        <v>37653</v>
      </c>
      <c r="B31" s="5">
        <v>40308.38596677514</v>
      </c>
      <c r="C31" s="5">
        <v>15400.197792970344</v>
      </c>
    </row>
    <row r="32" spans="1:3" ht="15">
      <c r="A32" s="4">
        <v>37681</v>
      </c>
      <c r="B32" s="5">
        <v>36226.308539265156</v>
      </c>
      <c r="C32" s="5">
        <v>21661.47768533864</v>
      </c>
    </row>
    <row r="33" spans="1:3" ht="15">
      <c r="A33" s="4">
        <v>37712</v>
      </c>
      <c r="B33" s="5">
        <v>43422.26200666605</v>
      </c>
      <c r="C33" s="5">
        <v>12378.17771637662</v>
      </c>
    </row>
    <row r="34" spans="1:3" ht="15">
      <c r="A34" s="4">
        <v>37742</v>
      </c>
      <c r="B34" s="5">
        <v>19048.571933945488</v>
      </c>
      <c r="C34" s="5">
        <v>11957.914740550937</v>
      </c>
    </row>
    <row r="35" spans="1:3" ht="15">
      <c r="A35" s="4">
        <v>37773</v>
      </c>
      <c r="B35" s="5">
        <v>32333.82416377936</v>
      </c>
      <c r="C35" s="5">
        <v>12085.345191471142</v>
      </c>
    </row>
    <row r="36" spans="1:3" ht="15">
      <c r="A36" s="4">
        <v>37803</v>
      </c>
      <c r="B36" s="5">
        <v>59455.64005743871</v>
      </c>
      <c r="C36" s="5">
        <v>32299.497589155148</v>
      </c>
    </row>
    <row r="37" spans="1:3" ht="15">
      <c r="A37" s="4">
        <v>37834</v>
      </c>
      <c r="B37" s="5">
        <v>48267.865383693206</v>
      </c>
      <c r="C37" s="5">
        <v>15560.228680306165</v>
      </c>
    </row>
    <row r="38" spans="1:3" ht="15">
      <c r="A38" s="4">
        <v>37865</v>
      </c>
      <c r="B38" s="5">
        <v>63547.30594016362</v>
      </c>
      <c r="C38" s="5">
        <v>41145.575346147256</v>
      </c>
    </row>
    <row r="39" spans="1:3" ht="15">
      <c r="A39" s="4">
        <v>37895</v>
      </c>
      <c r="B39" s="5">
        <v>46159.232790783455</v>
      </c>
      <c r="C39" s="5">
        <v>24466.42563424981</v>
      </c>
    </row>
    <row r="40" spans="1:3" ht="15">
      <c r="A40" s="4">
        <v>37926</v>
      </c>
      <c r="B40" s="5">
        <v>28470.593023700054</v>
      </c>
      <c r="C40" s="5">
        <v>16167.233721330049</v>
      </c>
    </row>
    <row r="41" spans="1:3" ht="15">
      <c r="A41" s="4">
        <v>37956</v>
      </c>
      <c r="B41" s="5">
        <v>32408.20055001515</v>
      </c>
      <c r="C41" s="5">
        <v>15963.143866059785</v>
      </c>
    </row>
  </sheetData>
  <printOptions/>
  <pageMargins left="1.5748031496062993" right="0.7874015748031497" top="1.1811023622047245" bottom="1.1811023622047245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1">
      <selection activeCell="H5" sqref="H5"/>
    </sheetView>
  </sheetViews>
  <sheetFormatPr defaultColWidth="11.421875" defaultRowHeight="12.75"/>
  <cols>
    <col min="1" max="1" width="1.8515625" style="0" customWidth="1"/>
    <col min="2" max="2" width="22.421875" style="0" customWidth="1"/>
    <col min="3" max="3" width="13.421875" style="0" customWidth="1"/>
    <col min="4" max="4" width="14.7109375" style="0" customWidth="1"/>
    <col min="5" max="5" width="9.421875" style="0" customWidth="1"/>
    <col min="6" max="6" width="12.28125" style="0" customWidth="1"/>
    <col min="7" max="7" width="16.00390625" style="0" customWidth="1"/>
    <col min="8" max="8" width="8.140625" style="0" bestFit="1" customWidth="1"/>
  </cols>
  <sheetData>
    <row r="1" spans="2:8" ht="15.75">
      <c r="B1" s="83" t="s">
        <v>101</v>
      </c>
      <c r="C1" s="83"/>
      <c r="D1" s="83"/>
      <c r="E1" s="83"/>
      <c r="F1" s="83"/>
      <c r="G1" s="58"/>
      <c r="H1" s="51"/>
    </row>
    <row r="2" spans="2:7" ht="15.75">
      <c r="B2" s="83" t="s">
        <v>122</v>
      </c>
      <c r="C2" s="83"/>
      <c r="D2" s="83"/>
      <c r="E2" s="83"/>
      <c r="F2" s="83"/>
      <c r="G2" s="58"/>
    </row>
    <row r="3" spans="2:7" ht="15.75">
      <c r="B3" s="83" t="s">
        <v>123</v>
      </c>
      <c r="C3" s="83"/>
      <c r="D3" s="83"/>
      <c r="E3" s="83"/>
      <c r="F3" s="83"/>
      <c r="G3" s="58"/>
    </row>
    <row r="5" spans="2:6" ht="76.5">
      <c r="B5" s="55" t="s">
        <v>5</v>
      </c>
      <c r="C5" s="56" t="s">
        <v>82</v>
      </c>
      <c r="D5" s="56" t="s">
        <v>81</v>
      </c>
      <c r="E5" s="56" t="s">
        <v>85</v>
      </c>
      <c r="F5" s="56" t="s">
        <v>88</v>
      </c>
    </row>
    <row r="6" spans="2:6" ht="12.75">
      <c r="B6" s="54" t="s">
        <v>78</v>
      </c>
      <c r="C6" s="22"/>
      <c r="D6" s="22"/>
      <c r="E6" s="22"/>
      <c r="F6" s="22">
        <f>SUM(F8:F14)</f>
        <v>832</v>
      </c>
    </row>
    <row r="7" spans="2:6" ht="12.75">
      <c r="B7" s="53">
        <v>2004</v>
      </c>
      <c r="C7" s="9"/>
      <c r="D7" s="9"/>
      <c r="E7" s="9"/>
      <c r="F7" s="9"/>
    </row>
    <row r="8" spans="2:6" ht="12.75">
      <c r="B8" s="52" t="s">
        <v>46</v>
      </c>
      <c r="C8" s="9">
        <v>15.7</v>
      </c>
      <c r="D8" s="9">
        <v>5</v>
      </c>
      <c r="E8" s="9">
        <f>D8</f>
        <v>5</v>
      </c>
      <c r="F8" s="9">
        <f>E8*52</f>
        <v>260</v>
      </c>
    </row>
    <row r="9" spans="2:6" ht="12.75">
      <c r="B9" s="52" t="s">
        <v>77</v>
      </c>
      <c r="C9" s="9">
        <v>15.7</v>
      </c>
      <c r="D9" s="9">
        <v>5</v>
      </c>
      <c r="E9" s="9">
        <f aca="true" t="shared" si="0" ref="E9:E14">D9</f>
        <v>5</v>
      </c>
      <c r="F9" s="9">
        <f aca="true" t="shared" si="1" ref="F9:F32">E9*52</f>
        <v>260</v>
      </c>
    </row>
    <row r="10" spans="2:6" ht="12.75">
      <c r="B10" s="52" t="s">
        <v>3</v>
      </c>
      <c r="C10" s="9">
        <v>2.6</v>
      </c>
      <c r="D10" s="9">
        <v>1</v>
      </c>
      <c r="E10" s="9">
        <f t="shared" si="0"/>
        <v>1</v>
      </c>
      <c r="F10" s="9">
        <f t="shared" si="1"/>
        <v>52</v>
      </c>
    </row>
    <row r="11" spans="2:6" ht="12.75">
      <c r="B11" s="53">
        <v>2005</v>
      </c>
      <c r="C11" s="9"/>
      <c r="D11" s="9"/>
      <c r="E11" s="9"/>
      <c r="F11" s="9">
        <f t="shared" si="1"/>
        <v>0</v>
      </c>
    </row>
    <row r="12" spans="2:6" ht="12.75">
      <c r="B12" s="52" t="s">
        <v>46</v>
      </c>
      <c r="C12" s="9">
        <v>0</v>
      </c>
      <c r="D12" s="9">
        <v>0</v>
      </c>
      <c r="E12" s="9">
        <f t="shared" si="0"/>
        <v>0</v>
      </c>
      <c r="F12" s="9">
        <f t="shared" si="1"/>
        <v>0</v>
      </c>
    </row>
    <row r="13" spans="2:6" ht="12.75">
      <c r="B13" s="52" t="s">
        <v>77</v>
      </c>
      <c r="C13" s="9">
        <v>0</v>
      </c>
      <c r="D13" s="9">
        <v>0</v>
      </c>
      <c r="E13" s="9">
        <f t="shared" si="0"/>
        <v>0</v>
      </c>
      <c r="F13" s="9">
        <f t="shared" si="1"/>
        <v>0</v>
      </c>
    </row>
    <row r="14" spans="2:6" ht="12.75">
      <c r="B14" s="52" t="s">
        <v>3</v>
      </c>
      <c r="C14" s="9">
        <v>15</v>
      </c>
      <c r="D14" s="9">
        <v>5</v>
      </c>
      <c r="E14" s="9">
        <f t="shared" si="0"/>
        <v>5</v>
      </c>
      <c r="F14" s="9">
        <f t="shared" si="1"/>
        <v>260</v>
      </c>
    </row>
    <row r="15" spans="2:6" ht="12.75">
      <c r="B15" s="54" t="s">
        <v>75</v>
      </c>
      <c r="C15" s="22"/>
      <c r="D15" s="22"/>
      <c r="E15" s="22"/>
      <c r="F15" s="22">
        <f>SUM(F16:F23)</f>
        <v>416</v>
      </c>
    </row>
    <row r="16" spans="2:6" ht="12.75">
      <c r="B16" s="53">
        <v>2004</v>
      </c>
      <c r="C16" s="9"/>
      <c r="D16" s="9"/>
      <c r="E16" s="9"/>
      <c r="F16" s="9"/>
    </row>
    <row r="17" spans="2:6" ht="12.75">
      <c r="B17" s="52" t="s">
        <v>46</v>
      </c>
      <c r="C17" s="9">
        <v>8.7</v>
      </c>
      <c r="D17" s="9">
        <v>3</v>
      </c>
      <c r="E17" s="9">
        <f>D17</f>
        <v>3</v>
      </c>
      <c r="F17" s="9">
        <f t="shared" si="1"/>
        <v>156</v>
      </c>
    </row>
    <row r="18" spans="2:6" ht="12.75">
      <c r="B18" s="52" t="s">
        <v>77</v>
      </c>
      <c r="C18" s="9">
        <v>8.7</v>
      </c>
      <c r="D18" s="9">
        <v>3</v>
      </c>
      <c r="E18" s="9">
        <f aca="true" t="shared" si="2" ref="E18:E23">D18</f>
        <v>3</v>
      </c>
      <c r="F18" s="9">
        <f t="shared" si="1"/>
        <v>156</v>
      </c>
    </row>
    <row r="19" spans="2:6" ht="12.75">
      <c r="B19" s="52" t="s">
        <v>3</v>
      </c>
      <c r="C19" s="9">
        <v>0</v>
      </c>
      <c r="D19" s="9">
        <v>0</v>
      </c>
      <c r="E19" s="9">
        <f t="shared" si="2"/>
        <v>0</v>
      </c>
      <c r="F19" s="9">
        <f t="shared" si="1"/>
        <v>0</v>
      </c>
    </row>
    <row r="20" spans="2:6" ht="12.75">
      <c r="B20" s="53">
        <v>2005</v>
      </c>
      <c r="C20" s="9"/>
      <c r="D20" s="9"/>
      <c r="E20" s="9"/>
      <c r="F20" s="9">
        <f t="shared" si="1"/>
        <v>0</v>
      </c>
    </row>
    <row r="21" spans="2:6" ht="12.75">
      <c r="B21" s="52" t="s">
        <v>46</v>
      </c>
      <c r="C21" s="9">
        <v>0</v>
      </c>
      <c r="D21" s="9">
        <v>0</v>
      </c>
      <c r="E21" s="9">
        <f t="shared" si="2"/>
        <v>0</v>
      </c>
      <c r="F21" s="9">
        <f t="shared" si="1"/>
        <v>0</v>
      </c>
    </row>
    <row r="22" spans="2:6" ht="12.75">
      <c r="B22" s="52" t="s">
        <v>77</v>
      </c>
      <c r="C22" s="9">
        <v>0</v>
      </c>
      <c r="D22" s="9">
        <v>0</v>
      </c>
      <c r="E22" s="9">
        <f t="shared" si="2"/>
        <v>0</v>
      </c>
      <c r="F22" s="9">
        <f t="shared" si="1"/>
        <v>0</v>
      </c>
    </row>
    <row r="23" spans="2:6" ht="12.75">
      <c r="B23" s="52" t="s">
        <v>3</v>
      </c>
      <c r="C23" s="9">
        <v>6.2</v>
      </c>
      <c r="D23" s="9">
        <v>2</v>
      </c>
      <c r="E23" s="9">
        <f t="shared" si="2"/>
        <v>2</v>
      </c>
      <c r="F23" s="9">
        <f t="shared" si="1"/>
        <v>104</v>
      </c>
    </row>
    <row r="24" spans="2:6" ht="12.75">
      <c r="B24" s="54" t="s">
        <v>76</v>
      </c>
      <c r="C24" s="22"/>
      <c r="D24" s="22"/>
      <c r="E24" s="22"/>
      <c r="F24" s="22">
        <f>SUM(F25:F32)</f>
        <v>104</v>
      </c>
    </row>
    <row r="25" spans="2:6" ht="12.75">
      <c r="B25" s="53">
        <v>2004</v>
      </c>
      <c r="C25" s="9"/>
      <c r="D25" s="9"/>
      <c r="E25" s="9"/>
      <c r="F25" s="9"/>
    </row>
    <row r="26" spans="2:6" ht="12.75">
      <c r="B26" s="52" t="s">
        <v>46</v>
      </c>
      <c r="C26" s="9">
        <v>0</v>
      </c>
      <c r="D26" s="9">
        <v>0</v>
      </c>
      <c r="E26" s="9">
        <f>D26</f>
        <v>0</v>
      </c>
      <c r="F26" s="9">
        <f t="shared" si="1"/>
        <v>0</v>
      </c>
    </row>
    <row r="27" spans="2:6" ht="12.75">
      <c r="B27" s="52" t="s">
        <v>77</v>
      </c>
      <c r="C27" s="9">
        <v>0</v>
      </c>
      <c r="D27" s="9">
        <v>0</v>
      </c>
      <c r="E27" s="9">
        <f>D27</f>
        <v>0</v>
      </c>
      <c r="F27" s="9">
        <f t="shared" si="1"/>
        <v>0</v>
      </c>
    </row>
    <row r="28" spans="2:6" ht="12.75">
      <c r="B28" s="52" t="s">
        <v>3</v>
      </c>
      <c r="C28" s="9">
        <v>0</v>
      </c>
      <c r="D28" s="9">
        <v>0</v>
      </c>
      <c r="E28" s="9">
        <f>D28</f>
        <v>0</v>
      </c>
      <c r="F28" s="9">
        <f t="shared" si="1"/>
        <v>0</v>
      </c>
    </row>
    <row r="29" spans="2:6" ht="12.75">
      <c r="B29" s="53">
        <v>2005</v>
      </c>
      <c r="C29" s="9"/>
      <c r="D29" s="9"/>
      <c r="E29" s="9"/>
      <c r="F29" s="9"/>
    </row>
    <row r="30" spans="2:6" ht="12.75">
      <c r="B30" s="52" t="s">
        <v>46</v>
      </c>
      <c r="C30" s="9">
        <v>0</v>
      </c>
      <c r="D30" s="9">
        <v>0</v>
      </c>
      <c r="E30" s="9">
        <f>D30</f>
        <v>0</v>
      </c>
      <c r="F30" s="9">
        <f t="shared" si="1"/>
        <v>0</v>
      </c>
    </row>
    <row r="31" spans="2:6" ht="12.75">
      <c r="B31" s="52" t="s">
        <v>77</v>
      </c>
      <c r="C31" s="9">
        <v>0</v>
      </c>
      <c r="D31" s="9">
        <v>0</v>
      </c>
      <c r="E31" s="9">
        <f>D31</f>
        <v>0</v>
      </c>
      <c r="F31" s="9">
        <f t="shared" si="1"/>
        <v>0</v>
      </c>
    </row>
    <row r="32" spans="2:6" ht="12.75">
      <c r="B32" s="52" t="s">
        <v>3</v>
      </c>
      <c r="C32" s="9">
        <v>6.2</v>
      </c>
      <c r="D32" s="9">
        <v>2</v>
      </c>
      <c r="E32" s="9">
        <f>D32</f>
        <v>2</v>
      </c>
      <c r="F32" s="9">
        <f t="shared" si="1"/>
        <v>104</v>
      </c>
    </row>
    <row r="33" ht="12.75">
      <c r="B33" s="57" t="s">
        <v>91</v>
      </c>
    </row>
    <row r="34" ht="12.75">
      <c r="B34" s="57" t="s">
        <v>84</v>
      </c>
    </row>
  </sheetData>
  <mergeCells count="3">
    <mergeCell ref="B2:F2"/>
    <mergeCell ref="B1:F1"/>
    <mergeCell ref="B3:F3"/>
  </mergeCells>
  <printOptions/>
  <pageMargins left="0.984251968503937" right="0.7874015748031497" top="0.984251968503937" bottom="0.984251968503937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34"/>
  <sheetViews>
    <sheetView workbookViewId="0" topLeftCell="A1">
      <selection activeCell="B3" sqref="B3:F3"/>
    </sheetView>
  </sheetViews>
  <sheetFormatPr defaultColWidth="11.421875" defaultRowHeight="12.75"/>
  <cols>
    <col min="1" max="1" width="1.8515625" style="0" customWidth="1"/>
    <col min="2" max="2" width="22.421875" style="0" customWidth="1"/>
    <col min="3" max="3" width="13.421875" style="0" customWidth="1"/>
    <col min="4" max="5" width="14.7109375" style="0" customWidth="1"/>
    <col min="6" max="6" width="17.57421875" style="0" customWidth="1"/>
    <col min="7" max="7" width="16.00390625" style="0" customWidth="1"/>
    <col min="8" max="8" width="8.140625" style="0" bestFit="1" customWidth="1"/>
  </cols>
  <sheetData>
    <row r="1" spans="2:8" ht="15.75">
      <c r="B1" s="83" t="s">
        <v>102</v>
      </c>
      <c r="C1" s="83"/>
      <c r="D1" s="83"/>
      <c r="E1" s="83"/>
      <c r="F1" s="83"/>
      <c r="G1" s="58"/>
      <c r="H1" s="51"/>
    </row>
    <row r="2" spans="2:8" ht="15.75">
      <c r="B2" s="83" t="s">
        <v>124</v>
      </c>
      <c r="C2" s="83"/>
      <c r="D2" s="83"/>
      <c r="E2" s="83"/>
      <c r="F2" s="83"/>
      <c r="G2" s="58"/>
      <c r="H2" s="51"/>
    </row>
    <row r="3" spans="2:7" ht="15.75">
      <c r="B3" s="83" t="s">
        <v>125</v>
      </c>
      <c r="C3" s="83"/>
      <c r="D3" s="83"/>
      <c r="E3" s="83"/>
      <c r="F3" s="83"/>
      <c r="G3" s="51"/>
    </row>
    <row r="5" spans="2:6" ht="51">
      <c r="B5" s="55" t="s">
        <v>5</v>
      </c>
      <c r="C5" s="56" t="s">
        <v>86</v>
      </c>
      <c r="D5" s="56" t="s">
        <v>81</v>
      </c>
      <c r="E5" s="56" t="s">
        <v>90</v>
      </c>
      <c r="F5" s="56" t="s">
        <v>87</v>
      </c>
    </row>
    <row r="6" spans="2:6" ht="12.75">
      <c r="B6" s="54" t="s">
        <v>78</v>
      </c>
      <c r="C6" s="22"/>
      <c r="D6" s="22"/>
      <c r="E6" s="22"/>
      <c r="F6" s="22">
        <f>SUM(F8:F14)</f>
        <v>4940</v>
      </c>
    </row>
    <row r="7" spans="2:6" ht="12.75">
      <c r="B7" s="53">
        <v>2004</v>
      </c>
      <c r="C7" s="9"/>
      <c r="D7" s="9"/>
      <c r="E7" s="9"/>
      <c r="F7" s="9"/>
    </row>
    <row r="8" spans="2:6" ht="12.75">
      <c r="B8" s="52" t="s">
        <v>46</v>
      </c>
      <c r="C8" s="9">
        <v>0</v>
      </c>
      <c r="D8" s="9">
        <v>0</v>
      </c>
      <c r="E8" s="9">
        <f>D8*C8</f>
        <v>0</v>
      </c>
      <c r="F8" s="9">
        <f aca="true" t="shared" si="0" ref="F8:F14">E8*52</f>
        <v>0</v>
      </c>
    </row>
    <row r="9" spans="2:6" ht="12.75">
      <c r="B9" s="52" t="s">
        <v>77</v>
      </c>
      <c r="C9" s="9">
        <v>0</v>
      </c>
      <c r="D9" s="9">
        <v>0</v>
      </c>
      <c r="E9" s="9">
        <f aca="true" t="shared" si="1" ref="E9:E32">D9*C9</f>
        <v>0</v>
      </c>
      <c r="F9" s="9">
        <f t="shared" si="0"/>
        <v>0</v>
      </c>
    </row>
    <row r="10" spans="2:6" ht="12.75">
      <c r="B10" s="52" t="s">
        <v>3</v>
      </c>
      <c r="C10" s="9">
        <v>0</v>
      </c>
      <c r="D10" s="9">
        <v>0</v>
      </c>
      <c r="E10" s="9">
        <f t="shared" si="1"/>
        <v>0</v>
      </c>
      <c r="F10" s="9">
        <f t="shared" si="0"/>
        <v>0</v>
      </c>
    </row>
    <row r="11" spans="2:6" ht="12.75">
      <c r="B11" s="53">
        <v>2005</v>
      </c>
      <c r="C11" s="9"/>
      <c r="D11" s="9"/>
      <c r="E11" s="9"/>
      <c r="F11" s="9">
        <f t="shared" si="0"/>
        <v>0</v>
      </c>
    </row>
    <row r="12" spans="2:6" ht="12.75">
      <c r="B12" s="52" t="s">
        <v>46</v>
      </c>
      <c r="C12" s="9">
        <v>8</v>
      </c>
      <c r="D12" s="9">
        <v>5</v>
      </c>
      <c r="E12" s="9">
        <f t="shared" si="1"/>
        <v>40</v>
      </c>
      <c r="F12" s="9">
        <f t="shared" si="0"/>
        <v>2080</v>
      </c>
    </row>
    <row r="13" spans="2:6" ht="12.75">
      <c r="B13" s="52" t="s">
        <v>77</v>
      </c>
      <c r="C13" s="9">
        <v>11</v>
      </c>
      <c r="D13" s="9">
        <v>5</v>
      </c>
      <c r="E13" s="9">
        <f t="shared" si="1"/>
        <v>55</v>
      </c>
      <c r="F13" s="9">
        <f t="shared" si="0"/>
        <v>2860</v>
      </c>
    </row>
    <row r="14" spans="2:6" ht="12.75">
      <c r="B14" s="52" t="s">
        <v>3</v>
      </c>
      <c r="C14" s="9">
        <v>0</v>
      </c>
      <c r="D14" s="9">
        <v>0</v>
      </c>
      <c r="E14" s="9">
        <f t="shared" si="1"/>
        <v>0</v>
      </c>
      <c r="F14" s="9">
        <f t="shared" si="0"/>
        <v>0</v>
      </c>
    </row>
    <row r="15" spans="2:6" ht="12.75">
      <c r="B15" s="54" t="s">
        <v>75</v>
      </c>
      <c r="C15" s="22"/>
      <c r="D15" s="22"/>
      <c r="E15" s="22"/>
      <c r="F15" s="22">
        <f>SUM(F16:F23)</f>
        <v>5980</v>
      </c>
    </row>
    <row r="16" spans="2:6" ht="12.75">
      <c r="B16" s="53">
        <v>2004</v>
      </c>
      <c r="C16" s="9"/>
      <c r="D16" s="9"/>
      <c r="E16" s="9"/>
      <c r="F16" s="9"/>
    </row>
    <row r="17" spans="2:6" ht="12.75">
      <c r="B17" s="52" t="s">
        <v>46</v>
      </c>
      <c r="C17" s="9">
        <v>1</v>
      </c>
      <c r="D17" s="9">
        <v>5</v>
      </c>
      <c r="E17" s="9">
        <f t="shared" si="1"/>
        <v>5</v>
      </c>
      <c r="F17" s="9">
        <f aca="true" t="shared" si="2" ref="F17:F23">E17*52</f>
        <v>260</v>
      </c>
    </row>
    <row r="18" spans="2:6" ht="12.75">
      <c r="B18" s="52" t="s">
        <v>77</v>
      </c>
      <c r="C18" s="9">
        <v>1</v>
      </c>
      <c r="D18" s="9">
        <v>5</v>
      </c>
      <c r="E18" s="9">
        <f t="shared" si="1"/>
        <v>5</v>
      </c>
      <c r="F18" s="9">
        <f t="shared" si="2"/>
        <v>260</v>
      </c>
    </row>
    <row r="19" spans="2:6" ht="12.75">
      <c r="B19" s="52" t="s">
        <v>3</v>
      </c>
      <c r="C19" s="9">
        <v>0</v>
      </c>
      <c r="D19" s="9">
        <v>0</v>
      </c>
      <c r="E19" s="9">
        <f t="shared" si="1"/>
        <v>0</v>
      </c>
      <c r="F19" s="9">
        <f t="shared" si="2"/>
        <v>0</v>
      </c>
    </row>
    <row r="20" spans="2:6" ht="12.75">
      <c r="B20" s="53">
        <v>2005</v>
      </c>
      <c r="C20" s="9"/>
      <c r="D20" s="9"/>
      <c r="E20" s="9"/>
      <c r="F20" s="9">
        <f t="shared" si="2"/>
        <v>0</v>
      </c>
    </row>
    <row r="21" spans="2:6" ht="12.75">
      <c r="B21" s="52" t="s">
        <v>46</v>
      </c>
      <c r="C21" s="9">
        <v>9</v>
      </c>
      <c r="D21" s="9">
        <v>5</v>
      </c>
      <c r="E21" s="9">
        <f t="shared" si="1"/>
        <v>45</v>
      </c>
      <c r="F21" s="9">
        <f t="shared" si="2"/>
        <v>2340</v>
      </c>
    </row>
    <row r="22" spans="2:6" ht="12.75">
      <c r="B22" s="52" t="s">
        <v>77</v>
      </c>
      <c r="C22" s="9">
        <v>12</v>
      </c>
      <c r="D22" s="9">
        <v>5</v>
      </c>
      <c r="E22" s="9">
        <f t="shared" si="1"/>
        <v>60</v>
      </c>
      <c r="F22" s="9">
        <f t="shared" si="2"/>
        <v>3120</v>
      </c>
    </row>
    <row r="23" spans="2:6" ht="12.75">
      <c r="B23" s="52" t="s">
        <v>3</v>
      </c>
      <c r="C23" s="9">
        <v>0</v>
      </c>
      <c r="D23" s="9">
        <v>0</v>
      </c>
      <c r="E23" s="9">
        <f t="shared" si="1"/>
        <v>0</v>
      </c>
      <c r="F23" s="9">
        <f t="shared" si="2"/>
        <v>0</v>
      </c>
    </row>
    <row r="24" spans="2:6" ht="12.75">
      <c r="B24" s="54" t="s">
        <v>76</v>
      </c>
      <c r="C24" s="22"/>
      <c r="D24" s="22"/>
      <c r="E24" s="22"/>
      <c r="F24" s="22">
        <f>SUM(F25:F32)</f>
        <v>4160</v>
      </c>
    </row>
    <row r="25" spans="2:6" ht="12.75">
      <c r="B25" s="53">
        <v>2004</v>
      </c>
      <c r="C25" s="9"/>
      <c r="D25" s="9"/>
      <c r="E25" s="9"/>
      <c r="F25" s="9"/>
    </row>
    <row r="26" spans="2:6" ht="12.75">
      <c r="B26" s="52" t="s">
        <v>46</v>
      </c>
      <c r="C26" s="9">
        <v>1</v>
      </c>
      <c r="D26" s="9">
        <v>5</v>
      </c>
      <c r="E26" s="9">
        <f t="shared" si="1"/>
        <v>5</v>
      </c>
      <c r="F26" s="9">
        <f>E26*52</f>
        <v>260</v>
      </c>
    </row>
    <row r="27" spans="2:6" ht="12.75">
      <c r="B27" s="52" t="s">
        <v>77</v>
      </c>
      <c r="C27" s="9">
        <v>7</v>
      </c>
      <c r="D27" s="9">
        <v>5</v>
      </c>
      <c r="E27" s="9">
        <f t="shared" si="1"/>
        <v>35</v>
      </c>
      <c r="F27" s="9">
        <f>E27*52</f>
        <v>1820</v>
      </c>
    </row>
    <row r="28" spans="2:6" ht="12.75">
      <c r="B28" s="52" t="s">
        <v>3</v>
      </c>
      <c r="C28" s="9">
        <v>0</v>
      </c>
      <c r="D28" s="9">
        <v>0</v>
      </c>
      <c r="E28" s="9">
        <f t="shared" si="1"/>
        <v>0</v>
      </c>
      <c r="F28" s="9">
        <f>E28*52</f>
        <v>0</v>
      </c>
    </row>
    <row r="29" spans="2:6" ht="12.75">
      <c r="B29" s="53">
        <v>2005</v>
      </c>
      <c r="C29" s="9"/>
      <c r="D29" s="9"/>
      <c r="E29" s="9"/>
      <c r="F29" s="9"/>
    </row>
    <row r="30" spans="2:6" ht="12.75">
      <c r="B30" s="52" t="s">
        <v>46</v>
      </c>
      <c r="C30" s="9">
        <v>1</v>
      </c>
      <c r="D30" s="9">
        <v>5</v>
      </c>
      <c r="E30" s="9">
        <f t="shared" si="1"/>
        <v>5</v>
      </c>
      <c r="F30" s="9">
        <f>E30*52</f>
        <v>260</v>
      </c>
    </row>
    <row r="31" spans="2:6" ht="12.75">
      <c r="B31" s="52" t="s">
        <v>77</v>
      </c>
      <c r="C31" s="9">
        <v>7</v>
      </c>
      <c r="D31" s="9">
        <v>5</v>
      </c>
      <c r="E31" s="9">
        <f t="shared" si="1"/>
        <v>35</v>
      </c>
      <c r="F31" s="9">
        <f>E31*52</f>
        <v>1820</v>
      </c>
    </row>
    <row r="32" spans="2:6" ht="12.75">
      <c r="B32" s="52" t="s">
        <v>3</v>
      </c>
      <c r="C32" s="9">
        <v>0</v>
      </c>
      <c r="D32" s="9">
        <v>0</v>
      </c>
      <c r="E32" s="9">
        <f t="shared" si="1"/>
        <v>0</v>
      </c>
      <c r="F32" s="9">
        <f>E32*52</f>
        <v>0</v>
      </c>
    </row>
    <row r="33" ht="12.75">
      <c r="B33" s="57" t="s">
        <v>91</v>
      </c>
    </row>
    <row r="34" ht="12.75">
      <c r="B34" s="57" t="s">
        <v>84</v>
      </c>
    </row>
  </sheetData>
  <mergeCells count="3">
    <mergeCell ref="B2:F2"/>
    <mergeCell ref="B1:F1"/>
    <mergeCell ref="B3:F3"/>
  </mergeCells>
  <printOptions/>
  <pageMargins left="0.8661417322834646" right="0.7874015748031497" top="1.1811023622047245" bottom="0.984251968503937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G3" sqref="G3"/>
    </sheetView>
  </sheetViews>
  <sheetFormatPr defaultColWidth="11.421875" defaultRowHeight="12.75"/>
  <cols>
    <col min="1" max="1" width="1.8515625" style="0" customWidth="1"/>
    <col min="2" max="2" width="22.421875" style="0" customWidth="1"/>
    <col min="3" max="3" width="15.28125" style="0" customWidth="1"/>
    <col min="4" max="4" width="20.140625" style="0" customWidth="1"/>
    <col min="5" max="5" width="14.7109375" style="0" customWidth="1"/>
    <col min="6" max="6" width="17.57421875" style="0" customWidth="1"/>
    <col min="7" max="7" width="16.00390625" style="0" customWidth="1"/>
    <col min="8" max="8" width="8.140625" style="0" bestFit="1" customWidth="1"/>
  </cols>
  <sheetData>
    <row r="1" spans="2:8" ht="15.75">
      <c r="B1" s="83" t="s">
        <v>103</v>
      </c>
      <c r="C1" s="83"/>
      <c r="D1" s="83"/>
      <c r="E1" s="83"/>
      <c r="F1" s="58"/>
      <c r="G1" s="58"/>
      <c r="H1" s="51"/>
    </row>
    <row r="2" spans="2:7" ht="15.75">
      <c r="B2" s="83" t="s">
        <v>126</v>
      </c>
      <c r="C2" s="83"/>
      <c r="D2" s="83"/>
      <c r="E2" s="83"/>
      <c r="F2" s="58"/>
      <c r="G2" s="58"/>
    </row>
    <row r="3" spans="2:7" ht="15.75">
      <c r="B3" s="83" t="s">
        <v>125</v>
      </c>
      <c r="C3" s="83"/>
      <c r="D3" s="83"/>
      <c r="E3" s="83"/>
      <c r="F3" s="58"/>
      <c r="G3" s="58"/>
    </row>
    <row r="5" spans="2:4" ht="38.25">
      <c r="B5" s="55" t="s">
        <v>5</v>
      </c>
      <c r="C5" s="56" t="s">
        <v>86</v>
      </c>
      <c r="D5" s="56" t="s">
        <v>89</v>
      </c>
    </row>
    <row r="6" spans="2:4" ht="12.75">
      <c r="B6" s="54" t="s">
        <v>78</v>
      </c>
      <c r="C6" s="22"/>
      <c r="D6" s="22">
        <f>SUM(D7:D14)</f>
        <v>19</v>
      </c>
    </row>
    <row r="7" spans="2:4" ht="12.75">
      <c r="B7" s="53">
        <v>2004</v>
      </c>
      <c r="C7" s="9"/>
      <c r="D7" s="9"/>
    </row>
    <row r="8" spans="2:4" ht="12.75">
      <c r="B8" s="52" t="s">
        <v>46</v>
      </c>
      <c r="C8" s="9">
        <v>0</v>
      </c>
      <c r="D8" s="9">
        <f>C8*1</f>
        <v>0</v>
      </c>
    </row>
    <row r="9" spans="2:4" ht="12.75">
      <c r="B9" s="52" t="s">
        <v>77</v>
      </c>
      <c r="C9" s="9">
        <v>0</v>
      </c>
      <c r="D9" s="9">
        <f aca="true" t="shared" si="0" ref="D9:D32">C9*1</f>
        <v>0</v>
      </c>
    </row>
    <row r="10" spans="2:4" ht="12.75">
      <c r="B10" s="52" t="s">
        <v>3</v>
      </c>
      <c r="C10" s="9">
        <v>0</v>
      </c>
      <c r="D10" s="9">
        <f t="shared" si="0"/>
        <v>0</v>
      </c>
    </row>
    <row r="11" spans="2:4" ht="12.75">
      <c r="B11" s="53">
        <v>2005</v>
      </c>
      <c r="C11" s="9"/>
      <c r="D11" s="9"/>
    </row>
    <row r="12" spans="2:4" ht="12.75">
      <c r="B12" s="52" t="s">
        <v>46</v>
      </c>
      <c r="C12" s="9">
        <v>8</v>
      </c>
      <c r="D12" s="9">
        <f t="shared" si="0"/>
        <v>8</v>
      </c>
    </row>
    <row r="13" spans="2:4" ht="12.75">
      <c r="B13" s="52" t="s">
        <v>77</v>
      </c>
      <c r="C13" s="9">
        <v>11</v>
      </c>
      <c r="D13" s="9">
        <f t="shared" si="0"/>
        <v>11</v>
      </c>
    </row>
    <row r="14" spans="2:4" ht="12.75">
      <c r="B14" s="52" t="s">
        <v>3</v>
      </c>
      <c r="C14" s="9">
        <v>0</v>
      </c>
      <c r="D14" s="9">
        <f t="shared" si="0"/>
        <v>0</v>
      </c>
    </row>
    <row r="15" spans="2:4" ht="12.75">
      <c r="B15" s="54" t="s">
        <v>75</v>
      </c>
      <c r="C15" s="22"/>
      <c r="D15" s="22">
        <f>SUM(D16:D23)</f>
        <v>23</v>
      </c>
    </row>
    <row r="16" spans="2:4" ht="12.75">
      <c r="B16" s="53">
        <v>2004</v>
      </c>
      <c r="C16" s="9"/>
      <c r="D16" s="9"/>
    </row>
    <row r="17" spans="2:4" ht="12.75">
      <c r="B17" s="52" t="s">
        <v>46</v>
      </c>
      <c r="C17" s="9">
        <v>1</v>
      </c>
      <c r="D17" s="9">
        <f t="shared" si="0"/>
        <v>1</v>
      </c>
    </row>
    <row r="18" spans="2:4" ht="12.75">
      <c r="B18" s="52" t="s">
        <v>77</v>
      </c>
      <c r="C18" s="9">
        <v>1</v>
      </c>
      <c r="D18" s="9">
        <f t="shared" si="0"/>
        <v>1</v>
      </c>
    </row>
    <row r="19" spans="2:4" ht="12.75">
      <c r="B19" s="52" t="s">
        <v>3</v>
      </c>
      <c r="C19" s="9">
        <v>0</v>
      </c>
      <c r="D19" s="9">
        <f t="shared" si="0"/>
        <v>0</v>
      </c>
    </row>
    <row r="20" spans="2:4" ht="12.75">
      <c r="B20" s="53">
        <v>2005</v>
      </c>
      <c r="C20" s="9"/>
      <c r="D20" s="9"/>
    </row>
    <row r="21" spans="2:4" ht="12.75">
      <c r="B21" s="52" t="s">
        <v>46</v>
      </c>
      <c r="C21" s="9">
        <v>9</v>
      </c>
      <c r="D21" s="9">
        <f t="shared" si="0"/>
        <v>9</v>
      </c>
    </row>
    <row r="22" spans="2:4" ht="12.75">
      <c r="B22" s="52" t="s">
        <v>77</v>
      </c>
      <c r="C22" s="9">
        <v>12</v>
      </c>
      <c r="D22" s="9">
        <f t="shared" si="0"/>
        <v>12</v>
      </c>
    </row>
    <row r="23" spans="2:4" ht="12.75">
      <c r="B23" s="52" t="s">
        <v>3</v>
      </c>
      <c r="C23" s="9">
        <v>0</v>
      </c>
      <c r="D23" s="9">
        <f t="shared" si="0"/>
        <v>0</v>
      </c>
    </row>
    <row r="24" spans="2:4" ht="12.75">
      <c r="B24" s="54" t="s">
        <v>76</v>
      </c>
      <c r="C24" s="22"/>
      <c r="D24" s="22">
        <f>SUM(D25:D32)</f>
        <v>16</v>
      </c>
    </row>
    <row r="25" spans="2:4" ht="12.75">
      <c r="B25" s="53">
        <v>2004</v>
      </c>
      <c r="C25" s="9"/>
      <c r="D25" s="9"/>
    </row>
    <row r="26" spans="2:4" ht="12.75">
      <c r="B26" s="52" t="s">
        <v>46</v>
      </c>
      <c r="C26" s="9">
        <v>1</v>
      </c>
      <c r="D26" s="9">
        <f t="shared" si="0"/>
        <v>1</v>
      </c>
    </row>
    <row r="27" spans="2:4" ht="12.75">
      <c r="B27" s="52" t="s">
        <v>77</v>
      </c>
      <c r="C27" s="9">
        <v>7</v>
      </c>
      <c r="D27" s="9">
        <f t="shared" si="0"/>
        <v>7</v>
      </c>
    </row>
    <row r="28" spans="2:4" ht="12.75">
      <c r="B28" s="52" t="s">
        <v>3</v>
      </c>
      <c r="C28" s="9">
        <v>0</v>
      </c>
      <c r="D28" s="9">
        <f t="shared" si="0"/>
        <v>0</v>
      </c>
    </row>
    <row r="29" spans="2:4" ht="12.75">
      <c r="B29" s="53">
        <v>2005</v>
      </c>
      <c r="C29" s="9"/>
      <c r="D29" s="9"/>
    </row>
    <row r="30" spans="2:4" ht="12.75">
      <c r="B30" s="52" t="s">
        <v>46</v>
      </c>
      <c r="C30" s="9">
        <v>1</v>
      </c>
      <c r="D30" s="9">
        <f t="shared" si="0"/>
        <v>1</v>
      </c>
    </row>
    <row r="31" spans="2:4" ht="12.75">
      <c r="B31" s="52" t="s">
        <v>77</v>
      </c>
      <c r="C31" s="9">
        <v>7</v>
      </c>
      <c r="D31" s="9">
        <f t="shared" si="0"/>
        <v>7</v>
      </c>
    </row>
    <row r="32" spans="2:4" ht="12.75">
      <c r="B32" s="52" t="s">
        <v>3</v>
      </c>
      <c r="C32" s="9">
        <v>0</v>
      </c>
      <c r="D32" s="9">
        <f t="shared" si="0"/>
        <v>0</v>
      </c>
    </row>
    <row r="33" ht="12.75">
      <c r="B33" s="57" t="s">
        <v>91</v>
      </c>
    </row>
  </sheetData>
  <mergeCells count="3">
    <mergeCell ref="B2:E2"/>
    <mergeCell ref="B1:E1"/>
    <mergeCell ref="B3:E3"/>
  </mergeCells>
  <printOptions/>
  <pageMargins left="0.984251968503937" right="0.7874015748031497" top="1.1811023622047245" bottom="0.984251968503937" header="0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2" sqref="A2:H2"/>
    </sheetView>
  </sheetViews>
  <sheetFormatPr defaultColWidth="11.421875" defaultRowHeight="12.75"/>
  <cols>
    <col min="1" max="1" width="4.140625" style="0" customWidth="1"/>
  </cols>
  <sheetData>
    <row r="1" spans="1:8" ht="15.75">
      <c r="A1" s="83" t="s">
        <v>147</v>
      </c>
      <c r="B1" s="83"/>
      <c r="C1" s="83"/>
      <c r="D1" s="83"/>
      <c r="E1" s="83"/>
      <c r="F1" s="83"/>
      <c r="G1" s="83"/>
      <c r="H1" s="83"/>
    </row>
    <row r="2" spans="1:8" ht="15.75">
      <c r="A2" s="83" t="s">
        <v>120</v>
      </c>
      <c r="B2" s="83"/>
      <c r="C2" s="83"/>
      <c r="D2" s="83"/>
      <c r="E2" s="83"/>
      <c r="F2" s="83"/>
      <c r="G2" s="83"/>
      <c r="H2" s="83"/>
    </row>
    <row r="21" ht="15">
      <c r="B21" s="60" t="s">
        <v>113</v>
      </c>
    </row>
    <row r="22" ht="15">
      <c r="B22" s="60" t="s">
        <v>114</v>
      </c>
    </row>
    <row r="23" ht="15">
      <c r="B23" s="60" t="s">
        <v>115</v>
      </c>
    </row>
    <row r="24" ht="15">
      <c r="B24" s="60" t="s">
        <v>116</v>
      </c>
    </row>
    <row r="25" ht="15">
      <c r="B25" s="60" t="s">
        <v>117</v>
      </c>
    </row>
    <row r="26" ht="15">
      <c r="B26" s="60" t="s">
        <v>118</v>
      </c>
    </row>
    <row r="27" ht="15">
      <c r="B27" s="60" t="s">
        <v>119</v>
      </c>
    </row>
    <row r="28" ht="15">
      <c r="B28" s="60"/>
    </row>
    <row r="29" ht="12.75">
      <c r="B29" s="50" t="s">
        <v>74</v>
      </c>
    </row>
    <row r="30" ht="15">
      <c r="B30" s="60"/>
    </row>
    <row r="32" ht="15">
      <c r="B32" s="60"/>
    </row>
    <row r="34" ht="15">
      <c r="B34" s="60"/>
    </row>
    <row r="35" ht="15">
      <c r="B35" s="60"/>
    </row>
    <row r="37" ht="15">
      <c r="B37" s="60"/>
    </row>
  </sheetData>
  <mergeCells count="2">
    <mergeCell ref="A1:H1"/>
    <mergeCell ref="A2:H2"/>
  </mergeCells>
  <printOptions/>
  <pageMargins left="0.7874015748031497" right="0.7874015748031497" top="1.1811023622047245" bottom="0.98425196850393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N42" sqref="N42"/>
    </sheetView>
  </sheetViews>
  <sheetFormatPr defaultColWidth="11.421875" defaultRowHeight="12.75"/>
  <cols>
    <col min="1" max="1" width="2.28125" style="17" customWidth="1"/>
    <col min="2" max="2" width="11.28125" style="0" bestFit="1" customWidth="1"/>
    <col min="3" max="3" width="17.00390625" style="0" customWidth="1"/>
    <col min="4" max="4" width="9.7109375" style="0" customWidth="1"/>
    <col min="5" max="5" width="5.57421875" style="0" bestFit="1" customWidth="1"/>
    <col min="6" max="6" width="9.00390625" style="0" bestFit="1" customWidth="1"/>
    <col min="7" max="7" width="6.00390625" style="0" bestFit="1" customWidth="1"/>
    <col min="8" max="8" width="9.00390625" style="0" bestFit="1" customWidth="1"/>
    <col min="9" max="9" width="5.57421875" style="0" bestFit="1" customWidth="1"/>
    <col min="10" max="10" width="9.00390625" style="0" bestFit="1" customWidth="1"/>
  </cols>
  <sheetData>
    <row r="1" spans="1:256" s="2" customFormat="1" ht="15.75">
      <c r="A1" s="21"/>
      <c r="B1" s="65" t="s">
        <v>93</v>
      </c>
      <c r="C1" s="65"/>
      <c r="D1" s="65"/>
      <c r="E1" s="65"/>
      <c r="F1" s="65"/>
      <c r="G1" s="65"/>
      <c r="H1" s="65"/>
      <c r="I1" s="65"/>
      <c r="J1" s="6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2:256" s="2" customFormat="1" ht="15.75">
      <c r="B2" s="30" t="s">
        <v>106</v>
      </c>
      <c r="C2" s="20"/>
      <c r="D2" s="20"/>
      <c r="E2" s="20"/>
      <c r="F2" s="20"/>
      <c r="G2" s="20"/>
      <c r="H2" s="20"/>
      <c r="I2" s="20"/>
      <c r="J2" s="20"/>
      <c r="K2" s="29"/>
      <c r="L2" s="29"/>
      <c r="M2" s="29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:256" s="2" customFormat="1" ht="15.75">
      <c r="B3" s="30" t="s">
        <v>107</v>
      </c>
      <c r="C3" s="20"/>
      <c r="D3" s="20"/>
      <c r="E3" s="20"/>
      <c r="F3" s="20"/>
      <c r="G3" s="20"/>
      <c r="H3" s="20"/>
      <c r="I3" s="20"/>
      <c r="J3" s="20"/>
      <c r="K3" s="29"/>
      <c r="L3" s="29"/>
      <c r="M3" s="2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2:256" s="2" customFormat="1" ht="15.75">
      <c r="B4" s="30"/>
      <c r="C4" s="20"/>
      <c r="D4" s="20"/>
      <c r="E4" s="20"/>
      <c r="F4" s="20"/>
      <c r="G4" s="20"/>
      <c r="H4" s="20"/>
      <c r="I4" s="20"/>
      <c r="J4" s="20"/>
      <c r="K4" s="29"/>
      <c r="L4" s="29"/>
      <c r="M4" s="2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2:10" ht="12.75">
      <c r="B5" s="69" t="s">
        <v>3</v>
      </c>
      <c r="C5" s="69"/>
      <c r="D5" s="69"/>
      <c r="E5" s="69"/>
      <c r="F5" s="69"/>
      <c r="G5" s="69"/>
      <c r="H5" s="69"/>
      <c r="I5" s="69"/>
      <c r="J5" s="69"/>
    </row>
    <row r="6" spans="2:10" ht="12.75" customHeight="1">
      <c r="B6" s="70" t="s">
        <v>4</v>
      </c>
      <c r="C6" s="71" t="s">
        <v>5</v>
      </c>
      <c r="D6" s="73" t="s">
        <v>55</v>
      </c>
      <c r="E6" s="74" t="s">
        <v>6</v>
      </c>
      <c r="F6" s="75"/>
      <c r="G6" s="74" t="s">
        <v>7</v>
      </c>
      <c r="H6" s="75"/>
      <c r="I6" s="74" t="s">
        <v>8</v>
      </c>
      <c r="J6" s="75"/>
    </row>
    <row r="7" spans="2:10" ht="25.5">
      <c r="B7" s="70"/>
      <c r="C7" s="72"/>
      <c r="D7" s="72"/>
      <c r="E7" s="22"/>
      <c r="F7" s="23" t="s">
        <v>38</v>
      </c>
      <c r="G7" s="22"/>
      <c r="H7" s="23" t="s">
        <v>38</v>
      </c>
      <c r="I7" s="22"/>
      <c r="J7" s="23" t="s">
        <v>38</v>
      </c>
    </row>
    <row r="8" spans="1:10" ht="38.25">
      <c r="A8" s="61"/>
      <c r="B8" s="9"/>
      <c r="C8" s="26" t="s">
        <v>23</v>
      </c>
      <c r="D8" s="10"/>
      <c r="E8" s="13">
        <f>2030/33</f>
        <v>61.515151515151516</v>
      </c>
      <c r="F8" s="11"/>
      <c r="G8" s="11">
        <f>2310/33</f>
        <v>70</v>
      </c>
      <c r="H8" s="11"/>
      <c r="I8" s="13">
        <f>2030/33</f>
        <v>61.515151515151516</v>
      </c>
      <c r="J8" s="9"/>
    </row>
    <row r="9" spans="1:10" ht="12.75">
      <c r="A9" s="17" t="s">
        <v>29</v>
      </c>
      <c r="B9" s="66" t="s">
        <v>39</v>
      </c>
      <c r="C9" s="27" t="s">
        <v>10</v>
      </c>
      <c r="D9" s="9"/>
      <c r="E9" s="11">
        <v>160</v>
      </c>
      <c r="F9" s="11"/>
      <c r="G9" s="11">
        <v>160</v>
      </c>
      <c r="H9" s="11"/>
      <c r="I9" s="11">
        <v>160</v>
      </c>
      <c r="J9" s="9"/>
    </row>
    <row r="10" spans="1:10" ht="12.75" customHeight="1">
      <c r="A10" s="17" t="s">
        <v>30</v>
      </c>
      <c r="B10" s="67"/>
      <c r="C10" s="27" t="s">
        <v>11</v>
      </c>
      <c r="D10" s="9"/>
      <c r="E10" s="12">
        <f>E9*61.51</f>
        <v>9841.6</v>
      </c>
      <c r="F10" s="12"/>
      <c r="G10" s="12">
        <f>G9*G8</f>
        <v>11200</v>
      </c>
      <c r="H10" s="12"/>
      <c r="I10" s="12">
        <f>I9*I8</f>
        <v>9842.424242424242</v>
      </c>
      <c r="J10" s="9"/>
    </row>
    <row r="11" spans="2:10" ht="25.5">
      <c r="B11" s="68" t="s">
        <v>12</v>
      </c>
      <c r="C11" s="27" t="s">
        <v>24</v>
      </c>
      <c r="D11" s="11">
        <v>2</v>
      </c>
      <c r="E11" s="11">
        <v>10</v>
      </c>
      <c r="F11" s="11">
        <f>E11*D11</f>
        <v>20</v>
      </c>
      <c r="G11" s="11">
        <v>14</v>
      </c>
      <c r="H11" s="11">
        <f>D11*G11</f>
        <v>28</v>
      </c>
      <c r="I11" s="11">
        <v>10</v>
      </c>
      <c r="J11" s="9">
        <f>D11*I11</f>
        <v>20</v>
      </c>
    </row>
    <row r="12" spans="2:10" ht="25.5">
      <c r="B12" s="68"/>
      <c r="C12" s="27" t="s">
        <v>25</v>
      </c>
      <c r="D12" s="11">
        <v>2</v>
      </c>
      <c r="E12" s="11">
        <v>4</v>
      </c>
      <c r="F12" s="11">
        <f>E12*D12</f>
        <v>8</v>
      </c>
      <c r="G12" s="11">
        <v>4</v>
      </c>
      <c r="H12" s="11">
        <f>D12*G12</f>
        <v>8</v>
      </c>
      <c r="I12" s="11">
        <v>4</v>
      </c>
      <c r="J12" s="9">
        <f>D12*I12</f>
        <v>8</v>
      </c>
    </row>
    <row r="13" spans="2:10" ht="12.75">
      <c r="B13" s="68"/>
      <c r="C13" s="27" t="s">
        <v>26</v>
      </c>
      <c r="D13" s="11">
        <v>2</v>
      </c>
      <c r="E13" s="11">
        <v>8</v>
      </c>
      <c r="F13" s="11">
        <f>E13*D13</f>
        <v>16</v>
      </c>
      <c r="G13" s="11">
        <v>8</v>
      </c>
      <c r="H13" s="11">
        <f>D13*G13</f>
        <v>16</v>
      </c>
      <c r="I13" s="11">
        <v>8</v>
      </c>
      <c r="J13" s="9">
        <f>D13*I13</f>
        <v>16</v>
      </c>
    </row>
    <row r="14" spans="2:10" ht="12.75">
      <c r="B14" s="68"/>
      <c r="C14" s="27" t="s">
        <v>27</v>
      </c>
      <c r="D14" s="11">
        <v>2</v>
      </c>
      <c r="E14" s="11">
        <v>8</v>
      </c>
      <c r="F14" s="11">
        <f>E14*D14</f>
        <v>16</v>
      </c>
      <c r="G14" s="11">
        <v>8</v>
      </c>
      <c r="H14" s="11">
        <f>D14*G14</f>
        <v>16</v>
      </c>
      <c r="I14" s="11">
        <v>8</v>
      </c>
      <c r="J14" s="9">
        <f>D14*I14</f>
        <v>16</v>
      </c>
    </row>
    <row r="15" spans="2:10" ht="12.75">
      <c r="B15" s="68"/>
      <c r="C15" s="27" t="s">
        <v>28</v>
      </c>
      <c r="D15" s="11">
        <v>2</v>
      </c>
      <c r="E15" s="11">
        <v>5</v>
      </c>
      <c r="F15" s="11">
        <f>E15*D15</f>
        <v>10</v>
      </c>
      <c r="G15" s="11">
        <v>5</v>
      </c>
      <c r="H15" s="11">
        <f>D15*G15</f>
        <v>10</v>
      </c>
      <c r="I15" s="11">
        <v>5</v>
      </c>
      <c r="J15" s="9">
        <f>D15*I15</f>
        <v>10</v>
      </c>
    </row>
    <row r="16" spans="2:10" ht="12.75">
      <c r="B16" s="68"/>
      <c r="C16" s="28" t="s">
        <v>13</v>
      </c>
      <c r="D16" s="9"/>
      <c r="E16" s="11">
        <f aca="true" t="shared" si="0" ref="E16:J16">SUM(E11:E15)</f>
        <v>35</v>
      </c>
      <c r="F16" s="11">
        <f t="shared" si="0"/>
        <v>70</v>
      </c>
      <c r="G16" s="11">
        <f t="shared" si="0"/>
        <v>39</v>
      </c>
      <c r="H16" s="11">
        <f t="shared" si="0"/>
        <v>78</v>
      </c>
      <c r="I16" s="11">
        <f t="shared" si="0"/>
        <v>35</v>
      </c>
      <c r="J16" s="9">
        <f t="shared" si="0"/>
        <v>70</v>
      </c>
    </row>
    <row r="17" spans="1:10" ht="12.75">
      <c r="A17" s="17" t="s">
        <v>31</v>
      </c>
      <c r="B17" s="11" t="s">
        <v>14</v>
      </c>
      <c r="C17" s="27" t="s">
        <v>15</v>
      </c>
      <c r="D17" s="9"/>
      <c r="E17" s="13">
        <f>E16*100/E9</f>
        <v>21.875</v>
      </c>
      <c r="F17" s="13"/>
      <c r="G17" s="13">
        <f>G16*100/G9</f>
        <v>24.375</v>
      </c>
      <c r="H17" s="13"/>
      <c r="I17" s="13">
        <f>I16*100/I9</f>
        <v>21.875</v>
      </c>
      <c r="J17" s="9"/>
    </row>
    <row r="18" spans="1:10" ht="12.75">
      <c r="A18" s="17" t="s">
        <v>32</v>
      </c>
      <c r="B18" s="11" t="s">
        <v>16</v>
      </c>
      <c r="C18" s="27" t="s">
        <v>17</v>
      </c>
      <c r="D18" s="11">
        <v>3</v>
      </c>
      <c r="E18" s="13">
        <f>E9-E16</f>
        <v>125</v>
      </c>
      <c r="F18" s="11">
        <v>3</v>
      </c>
      <c r="G18" s="13">
        <f>G9-G16</f>
        <v>121</v>
      </c>
      <c r="H18" s="11">
        <v>3</v>
      </c>
      <c r="I18" s="13">
        <f>I9-I16</f>
        <v>125</v>
      </c>
      <c r="J18" s="9"/>
    </row>
    <row r="19" spans="1:10" ht="12.75">
      <c r="A19" s="17" t="s">
        <v>33</v>
      </c>
      <c r="B19" s="11" t="s">
        <v>18</v>
      </c>
      <c r="C19" s="27" t="s">
        <v>15</v>
      </c>
      <c r="D19" s="9"/>
      <c r="E19" s="13">
        <f>100-E17</f>
        <v>78.125</v>
      </c>
      <c r="F19" s="13"/>
      <c r="G19" s="13">
        <f>100-G17</f>
        <v>75.625</v>
      </c>
      <c r="H19" s="13"/>
      <c r="I19" s="13">
        <f>100-I17</f>
        <v>78.125</v>
      </c>
      <c r="J19" s="9"/>
    </row>
    <row r="20" spans="2:10" ht="25.5">
      <c r="B20" s="11" t="s">
        <v>19</v>
      </c>
      <c r="C20" s="27" t="s">
        <v>34</v>
      </c>
      <c r="D20" s="9"/>
      <c r="E20" s="11">
        <v>2</v>
      </c>
      <c r="F20" s="11"/>
      <c r="G20" s="11">
        <v>2</v>
      </c>
      <c r="H20" s="11"/>
      <c r="I20" s="11">
        <v>3</v>
      </c>
      <c r="J20" s="9"/>
    </row>
    <row r="21" spans="1:10" ht="12.75">
      <c r="A21" s="17" t="s">
        <v>35</v>
      </c>
      <c r="B21" s="11" t="s">
        <v>20</v>
      </c>
      <c r="C21" s="27" t="s">
        <v>15</v>
      </c>
      <c r="D21" s="9"/>
      <c r="E21" s="13">
        <f>E19*(1-(E20/E18))</f>
        <v>76.875</v>
      </c>
      <c r="F21" s="13"/>
      <c r="G21" s="13">
        <f>G19*(1-(G20/G18))</f>
        <v>74.375</v>
      </c>
      <c r="H21" s="13"/>
      <c r="I21" s="13">
        <f>I19*(1-(I20/I18))</f>
        <v>76.25</v>
      </c>
      <c r="J21" s="9"/>
    </row>
    <row r="22" spans="1:10" ht="12.75">
      <c r="A22" s="17" t="s">
        <v>36</v>
      </c>
      <c r="B22" s="11" t="s">
        <v>41</v>
      </c>
      <c r="C22" s="27" t="s">
        <v>22</v>
      </c>
      <c r="D22" s="9"/>
      <c r="E22" s="14">
        <f>E10*E21/100</f>
        <v>7565.73</v>
      </c>
      <c r="F22" s="14"/>
      <c r="G22" s="14">
        <f>G10*G21/100</f>
        <v>8330</v>
      </c>
      <c r="H22" s="14"/>
      <c r="I22" s="14">
        <f>I10*I21/100</f>
        <v>7504.848484848485</v>
      </c>
      <c r="J22" s="9"/>
    </row>
    <row r="23" spans="1:10" ht="12.75">
      <c r="A23" s="17" t="s">
        <v>136</v>
      </c>
      <c r="B23" s="33" t="s">
        <v>42</v>
      </c>
      <c r="C23" s="9"/>
      <c r="D23" s="9"/>
      <c r="E23" s="9"/>
      <c r="F23" s="24">
        <f>D18*E18/E22</f>
        <v>0.049565607020076057</v>
      </c>
      <c r="G23" s="25"/>
      <c r="H23" s="24">
        <f>F18*G18/G22</f>
        <v>0.043577430972388954</v>
      </c>
      <c r="I23" s="9"/>
      <c r="J23" s="24">
        <f>H18*I18/I22</f>
        <v>0.049967697650004035</v>
      </c>
    </row>
    <row r="24" spans="1:10" ht="12.75">
      <c r="A24" s="17" t="s">
        <v>137</v>
      </c>
      <c r="B24" s="33" t="s">
        <v>43</v>
      </c>
      <c r="C24" s="9"/>
      <c r="D24" s="9"/>
      <c r="E24" s="11"/>
      <c r="F24" s="24">
        <f>SUM(F11:F15)/E22</f>
        <v>0.00925224664374753</v>
      </c>
      <c r="G24" s="24"/>
      <c r="H24" s="24">
        <f>SUM(H11:H15)/G22</f>
        <v>0.00936374549819928</v>
      </c>
      <c r="I24" s="24"/>
      <c r="J24" s="24">
        <f>SUM(J11:J15)/I22</f>
        <v>0.009327303561334087</v>
      </c>
    </row>
    <row r="25" spans="1:8" ht="12.75">
      <c r="A25"/>
      <c r="B25" s="16" t="s">
        <v>54</v>
      </c>
      <c r="G25" s="17"/>
      <c r="H25" s="19"/>
    </row>
    <row r="26" ht="12.75">
      <c r="B26" s="19"/>
    </row>
    <row r="27" ht="12.75">
      <c r="B27" s="19" t="s">
        <v>37</v>
      </c>
    </row>
    <row r="29" ht="12.75"/>
    <row r="30" ht="12.75"/>
    <row r="32" ht="12.75"/>
    <row r="33" ht="12.75"/>
    <row r="39" ht="12.75"/>
    <row r="44" ht="12.75"/>
    <row r="45" ht="12.75"/>
    <row r="47" ht="12.75"/>
    <row r="48" ht="12.75"/>
  </sheetData>
  <mergeCells count="10">
    <mergeCell ref="B1:J1"/>
    <mergeCell ref="B9:B10"/>
    <mergeCell ref="B11:B16"/>
    <mergeCell ref="B5:J5"/>
    <mergeCell ref="B6:B7"/>
    <mergeCell ref="C6:C7"/>
    <mergeCell ref="D6:D7"/>
    <mergeCell ref="E6:F6"/>
    <mergeCell ref="G6:H6"/>
    <mergeCell ref="I6:J6"/>
  </mergeCells>
  <printOptions/>
  <pageMargins left="1.062992125984252" right="0.5905511811023623" top="0.984251968503937" bottom="0.984251968503937" header="0" footer="0"/>
  <pageSetup horizontalDpi="300" verticalDpi="300" orientation="portrait" paperSize="9" r:id="rId11"/>
  <legacyDrawing r:id="rId10"/>
  <oleObjects>
    <oleObject progId="Equation.3" shapeId="1157503" r:id="rId1"/>
    <oleObject progId="Equation.3" shapeId="1158751" r:id="rId2"/>
    <oleObject progId="Equation.3" shapeId="400801" r:id="rId3"/>
    <oleObject progId="Equation.3" shapeId="404828" r:id="rId4"/>
    <oleObject progId="Equation.3" shapeId="408079" r:id="rId5"/>
    <oleObject progId="Equation.3" shapeId="410308" r:id="rId6"/>
    <oleObject progId="Equation.3" shapeId="425248" r:id="rId7"/>
    <oleObject progId="Equation.3" shapeId="430887" r:id="rId8"/>
    <oleObject progId="Equation.3" shapeId="434079" r:id="rId9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4">
      <selection activeCell="E24" sqref="E24"/>
    </sheetView>
  </sheetViews>
  <sheetFormatPr defaultColWidth="11.421875" defaultRowHeight="12.75"/>
  <cols>
    <col min="1" max="1" width="2.7109375" style="0" customWidth="1"/>
    <col min="3" max="3" width="20.140625" style="0" customWidth="1"/>
    <col min="4" max="4" width="10.00390625" style="0" bestFit="1" customWidth="1"/>
    <col min="5" max="5" width="6.00390625" style="0" bestFit="1" customWidth="1"/>
    <col min="6" max="6" width="8.421875" style="0" bestFit="1" customWidth="1"/>
    <col min="7" max="7" width="5.57421875" style="0" bestFit="1" customWidth="1"/>
    <col min="8" max="8" width="8.421875" style="0" bestFit="1" customWidth="1"/>
    <col min="9" max="9" width="5.57421875" style="0" bestFit="1" customWidth="1"/>
    <col min="10" max="10" width="8.421875" style="0" bestFit="1" customWidth="1"/>
  </cols>
  <sheetData>
    <row r="1" spans="2:10" ht="15.75">
      <c r="B1" s="65" t="s">
        <v>94</v>
      </c>
      <c r="C1" s="65"/>
      <c r="D1" s="65"/>
      <c r="E1" s="65"/>
      <c r="F1" s="65"/>
      <c r="G1" s="65"/>
      <c r="H1" s="65"/>
      <c r="I1" s="65"/>
      <c r="J1" s="65"/>
    </row>
    <row r="2" spans="2:10" ht="15.75">
      <c r="B2" s="76" t="s">
        <v>127</v>
      </c>
      <c r="C2" s="76"/>
      <c r="D2" s="76"/>
      <c r="E2" s="76"/>
      <c r="F2" s="76"/>
      <c r="G2" s="76"/>
      <c r="H2" s="76"/>
      <c r="I2" s="76"/>
      <c r="J2" s="76"/>
    </row>
    <row r="3" spans="2:10" ht="15.75">
      <c r="B3" s="76" t="s">
        <v>108</v>
      </c>
      <c r="C3" s="76"/>
      <c r="D3" s="76"/>
      <c r="E3" s="76"/>
      <c r="F3" s="76"/>
      <c r="G3" s="76"/>
      <c r="H3" s="76"/>
      <c r="I3" s="76"/>
      <c r="J3" s="76"/>
    </row>
    <row r="4" spans="2:10" ht="15.75">
      <c r="B4" s="59"/>
      <c r="C4" s="59"/>
      <c r="D4" s="59"/>
      <c r="E4" s="59"/>
      <c r="F4" s="59"/>
      <c r="G4" s="59"/>
      <c r="H4" s="59"/>
      <c r="I4" s="59"/>
      <c r="J4" s="59"/>
    </row>
    <row r="5" spans="2:10" ht="12.75">
      <c r="B5" s="69" t="s">
        <v>45</v>
      </c>
      <c r="C5" s="69"/>
      <c r="D5" s="69"/>
      <c r="E5" s="69"/>
      <c r="F5" s="69"/>
      <c r="G5" s="69"/>
      <c r="H5" s="69"/>
      <c r="I5" s="69"/>
      <c r="J5" s="69"/>
    </row>
    <row r="6" spans="2:10" ht="12.75">
      <c r="B6" s="77" t="s">
        <v>4</v>
      </c>
      <c r="C6" s="77" t="s">
        <v>5</v>
      </c>
      <c r="D6" s="73" t="s">
        <v>55</v>
      </c>
      <c r="E6" s="79" t="s">
        <v>46</v>
      </c>
      <c r="F6" s="79"/>
      <c r="G6" s="79" t="s">
        <v>47</v>
      </c>
      <c r="H6" s="79"/>
      <c r="I6" s="79" t="s">
        <v>48</v>
      </c>
      <c r="J6" s="79"/>
    </row>
    <row r="7" spans="2:10" ht="24">
      <c r="B7" s="78"/>
      <c r="C7" s="78"/>
      <c r="D7" s="72"/>
      <c r="E7" s="22"/>
      <c r="F7" s="44" t="s">
        <v>38</v>
      </c>
      <c r="G7" s="45"/>
      <c r="H7" s="44" t="s">
        <v>38</v>
      </c>
      <c r="I7" s="45"/>
      <c r="J7" s="44" t="s">
        <v>38</v>
      </c>
    </row>
    <row r="8" spans="2:10" ht="25.5">
      <c r="B8" s="9"/>
      <c r="C8" s="26" t="s">
        <v>53</v>
      </c>
      <c r="D8" s="37"/>
      <c r="E8" s="11">
        <v>90</v>
      </c>
      <c r="F8" s="11"/>
      <c r="G8" s="11">
        <v>55</v>
      </c>
      <c r="H8" s="11"/>
      <c r="I8" s="11">
        <v>11</v>
      </c>
      <c r="J8" s="11"/>
    </row>
    <row r="9" spans="2:10" ht="12.75">
      <c r="B9" s="80" t="s">
        <v>9</v>
      </c>
      <c r="C9" s="27" t="s">
        <v>10</v>
      </c>
      <c r="D9" s="11"/>
      <c r="E9" s="11">
        <v>160</v>
      </c>
      <c r="F9" s="11"/>
      <c r="G9" s="11">
        <v>160</v>
      </c>
      <c r="H9" s="11"/>
      <c r="I9" s="11">
        <v>160</v>
      </c>
      <c r="J9" s="11"/>
    </row>
    <row r="10" spans="2:10" ht="12.75">
      <c r="B10" s="67"/>
      <c r="C10" s="27" t="s">
        <v>11</v>
      </c>
      <c r="D10" s="18"/>
      <c r="E10" s="11">
        <f>E9*E8</f>
        <v>14400</v>
      </c>
      <c r="F10" s="11"/>
      <c r="G10" s="11">
        <f>G9*G8</f>
        <v>8800</v>
      </c>
      <c r="H10" s="11"/>
      <c r="I10" s="11">
        <f>I9*I8</f>
        <v>1760</v>
      </c>
      <c r="J10" s="11"/>
    </row>
    <row r="11" spans="2:10" ht="25.5">
      <c r="B11" s="68" t="s">
        <v>12</v>
      </c>
      <c r="C11" s="36" t="s">
        <v>24</v>
      </c>
      <c r="D11" s="11">
        <v>2</v>
      </c>
      <c r="E11" s="11">
        <v>10</v>
      </c>
      <c r="F11" s="11">
        <f>E11*D11</f>
        <v>20</v>
      </c>
      <c r="G11" s="11">
        <v>16</v>
      </c>
      <c r="H11" s="11">
        <f>G11*D11</f>
        <v>32</v>
      </c>
      <c r="I11" s="11">
        <v>0</v>
      </c>
      <c r="J11" s="11">
        <f>I11*D11</f>
        <v>0</v>
      </c>
    </row>
    <row r="12" spans="2:10" ht="25.5">
      <c r="B12" s="68"/>
      <c r="C12" s="36" t="s">
        <v>25</v>
      </c>
      <c r="D12" s="11">
        <v>2</v>
      </c>
      <c r="E12" s="33">
        <v>8</v>
      </c>
      <c r="F12" s="11">
        <f>E12*D12</f>
        <v>16</v>
      </c>
      <c r="G12" s="33">
        <v>12</v>
      </c>
      <c r="H12" s="11">
        <f>G12*D12</f>
        <v>24</v>
      </c>
      <c r="I12" s="33">
        <v>12</v>
      </c>
      <c r="J12" s="11">
        <f>I12*D12</f>
        <v>24</v>
      </c>
    </row>
    <row r="13" spans="2:10" ht="12.75">
      <c r="B13" s="68"/>
      <c r="C13" s="36" t="s">
        <v>52</v>
      </c>
      <c r="D13" s="11">
        <v>2</v>
      </c>
      <c r="E13" s="11">
        <v>6</v>
      </c>
      <c r="F13" s="11">
        <f>E13*D13</f>
        <v>12</v>
      </c>
      <c r="G13" s="11">
        <v>10</v>
      </c>
      <c r="H13" s="11">
        <f>G13*D13</f>
        <v>20</v>
      </c>
      <c r="I13" s="11">
        <v>3</v>
      </c>
      <c r="J13" s="11">
        <f>I13*D13</f>
        <v>6</v>
      </c>
    </row>
    <row r="14" spans="2:10" ht="12.75">
      <c r="B14" s="68"/>
      <c r="C14" s="36" t="s">
        <v>28</v>
      </c>
      <c r="D14" s="11">
        <v>2</v>
      </c>
      <c r="E14" s="11">
        <v>5</v>
      </c>
      <c r="F14" s="11">
        <f>E14*D14</f>
        <v>10</v>
      </c>
      <c r="G14" s="11">
        <v>7</v>
      </c>
      <c r="H14" s="11">
        <f>G14*D14</f>
        <v>14</v>
      </c>
      <c r="I14" s="11">
        <v>2</v>
      </c>
      <c r="J14" s="11">
        <f>I14*D14</f>
        <v>4</v>
      </c>
    </row>
    <row r="15" spans="2:10" ht="12.75">
      <c r="B15" s="68"/>
      <c r="C15" s="36" t="s">
        <v>13</v>
      </c>
      <c r="D15" s="11"/>
      <c r="E15" s="11">
        <f>SUM(E11:E14)</f>
        <v>29</v>
      </c>
      <c r="F15" s="11"/>
      <c r="G15" s="11">
        <f>SUM(G11:G14)</f>
        <v>45</v>
      </c>
      <c r="H15" s="11"/>
      <c r="I15" s="11">
        <f>SUM(I11:I14)</f>
        <v>17</v>
      </c>
      <c r="J15" s="11"/>
    </row>
    <row r="16" spans="2:10" ht="12.75">
      <c r="B16" s="11" t="s">
        <v>14</v>
      </c>
      <c r="C16" s="27" t="s">
        <v>15</v>
      </c>
      <c r="D16" s="11"/>
      <c r="E16" s="13">
        <f>E15*100/E9</f>
        <v>18.125</v>
      </c>
      <c r="F16" s="13"/>
      <c r="G16" s="13">
        <f>G15*100/G9</f>
        <v>28.125</v>
      </c>
      <c r="H16" s="13"/>
      <c r="I16" s="13">
        <f>I15*100/I9</f>
        <v>10.625</v>
      </c>
      <c r="J16" s="11"/>
    </row>
    <row r="17" spans="2:10" ht="12.75">
      <c r="B17" s="11" t="s">
        <v>16</v>
      </c>
      <c r="C17" s="27" t="s">
        <v>17</v>
      </c>
      <c r="D17" s="11">
        <v>3</v>
      </c>
      <c r="E17" s="13">
        <f>E9-E15</f>
        <v>131</v>
      </c>
      <c r="F17" s="13">
        <v>2</v>
      </c>
      <c r="G17" s="13">
        <f>G9-G15</f>
        <v>115</v>
      </c>
      <c r="H17" s="13">
        <v>2</v>
      </c>
      <c r="I17" s="13">
        <f>I9-I15</f>
        <v>143</v>
      </c>
      <c r="J17" s="11"/>
    </row>
    <row r="18" spans="2:10" ht="12.75">
      <c r="B18" s="11" t="s">
        <v>18</v>
      </c>
      <c r="C18" s="27" t="s">
        <v>15</v>
      </c>
      <c r="D18" s="11"/>
      <c r="E18" s="13">
        <f>100-E16</f>
        <v>81.875</v>
      </c>
      <c r="F18" s="13"/>
      <c r="G18" s="13">
        <f>100-G16</f>
        <v>71.875</v>
      </c>
      <c r="H18" s="13"/>
      <c r="I18" s="13">
        <f>100-I16</f>
        <v>89.375</v>
      </c>
      <c r="J18" s="11"/>
    </row>
    <row r="19" spans="2:10" ht="25.5">
      <c r="B19" s="11" t="s">
        <v>19</v>
      </c>
      <c r="C19" s="27" t="s">
        <v>40</v>
      </c>
      <c r="D19" s="11"/>
      <c r="E19" s="11">
        <v>2</v>
      </c>
      <c r="F19" s="11"/>
      <c r="G19" s="11">
        <v>2</v>
      </c>
      <c r="H19" s="11"/>
      <c r="I19" s="11">
        <v>3</v>
      </c>
      <c r="J19" s="11"/>
    </row>
    <row r="20" spans="2:10" ht="12.75">
      <c r="B20" s="11" t="s">
        <v>20</v>
      </c>
      <c r="C20" s="27" t="s">
        <v>15</v>
      </c>
      <c r="D20" s="11"/>
      <c r="E20" s="13">
        <f>E18*(1-(E19/E17))</f>
        <v>80.625</v>
      </c>
      <c r="F20" s="13"/>
      <c r="G20" s="13">
        <f>G18*(1-(G19/G17))</f>
        <v>70.625</v>
      </c>
      <c r="H20" s="13"/>
      <c r="I20" s="13">
        <f>I18*(1-(I19/I17))</f>
        <v>87.5</v>
      </c>
      <c r="J20" s="11"/>
    </row>
    <row r="21" spans="2:10" ht="12.75">
      <c r="B21" s="11" t="s">
        <v>21</v>
      </c>
      <c r="C21" s="27" t="s">
        <v>22</v>
      </c>
      <c r="D21" s="11"/>
      <c r="E21" s="14">
        <f>E10*E20/100</f>
        <v>11610</v>
      </c>
      <c r="F21" s="14"/>
      <c r="G21" s="14">
        <f>G10*G20/100</f>
        <v>6215</v>
      </c>
      <c r="H21" s="14"/>
      <c r="I21" s="14">
        <f>I10*I20/100</f>
        <v>1540</v>
      </c>
      <c r="J21" s="11"/>
    </row>
    <row r="22" spans="2:10" ht="12.75">
      <c r="B22" s="33" t="s">
        <v>42</v>
      </c>
      <c r="C22" s="27"/>
      <c r="D22" s="11"/>
      <c r="E22" s="11"/>
      <c r="F22" s="24">
        <f>D17*E17/E21</f>
        <v>0.033850129198966405</v>
      </c>
      <c r="G22" s="24"/>
      <c r="H22" s="24">
        <f>F17*G17/G21</f>
        <v>0.03700724054706356</v>
      </c>
      <c r="I22" s="24"/>
      <c r="J22" s="24">
        <f>H17*I17/I21</f>
        <v>0.18571428571428572</v>
      </c>
    </row>
    <row r="23" spans="2:10" ht="12.75">
      <c r="B23" s="33" t="s">
        <v>43</v>
      </c>
      <c r="C23" s="27"/>
      <c r="D23" s="11"/>
      <c r="E23" s="11"/>
      <c r="F23" s="24">
        <f>SUM(F10:F14)/E21</f>
        <v>0.0049956933677863915</v>
      </c>
      <c r="G23" s="24"/>
      <c r="H23" s="24">
        <f>SUM(H10:H14)/G21</f>
        <v>0.014481094127111826</v>
      </c>
      <c r="I23" s="24"/>
      <c r="J23" s="24">
        <f>SUM(J10:J14)/I21</f>
        <v>0.02207792207792208</v>
      </c>
    </row>
    <row r="24" ht="12.75">
      <c r="B24" s="16" t="s">
        <v>54</v>
      </c>
    </row>
  </sheetData>
  <mergeCells count="12">
    <mergeCell ref="B9:B10"/>
    <mergeCell ref="B11:B15"/>
    <mergeCell ref="B1:J1"/>
    <mergeCell ref="B2:J2"/>
    <mergeCell ref="B5:J5"/>
    <mergeCell ref="B6:B7"/>
    <mergeCell ref="C6:C7"/>
    <mergeCell ref="D6:D7"/>
    <mergeCell ref="E6:F6"/>
    <mergeCell ref="G6:H6"/>
    <mergeCell ref="I6:J6"/>
    <mergeCell ref="B3:J3"/>
  </mergeCells>
  <printOptions/>
  <pageMargins left="0.7874015748031497" right="0.7874015748031497" top="1.1811023622047245" bottom="0.984251968503937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3"/>
  <sheetViews>
    <sheetView workbookViewId="0" topLeftCell="A1">
      <selection activeCell="H13" sqref="H13"/>
    </sheetView>
  </sheetViews>
  <sheetFormatPr defaultColWidth="11.421875" defaultRowHeight="12.75"/>
  <cols>
    <col min="1" max="1" width="2.7109375" style="0" customWidth="1"/>
    <col min="3" max="3" width="24.8515625" style="0" customWidth="1"/>
    <col min="4" max="4" width="10.421875" style="0" customWidth="1"/>
    <col min="5" max="5" width="7.140625" style="0" customWidth="1"/>
    <col min="7" max="7" width="7.7109375" style="0" customWidth="1"/>
  </cols>
  <sheetData>
    <row r="1" spans="2:10" ht="15.75">
      <c r="B1" s="65" t="s">
        <v>95</v>
      </c>
      <c r="C1" s="65"/>
      <c r="D1" s="65"/>
      <c r="E1" s="65"/>
      <c r="F1" s="65"/>
      <c r="G1" s="65"/>
      <c r="H1" s="65"/>
      <c r="I1" s="31"/>
      <c r="J1" s="31"/>
    </row>
    <row r="2" spans="2:8" ht="15.75">
      <c r="B2" s="76" t="s">
        <v>109</v>
      </c>
      <c r="C2" s="76"/>
      <c r="D2" s="76"/>
      <c r="E2" s="76"/>
      <c r="F2" s="76"/>
      <c r="G2" s="76"/>
      <c r="H2" s="76"/>
    </row>
    <row r="3" spans="2:8" ht="15.75">
      <c r="B3" s="59"/>
      <c r="C3" s="59"/>
      <c r="D3" s="59"/>
      <c r="E3" s="59"/>
      <c r="F3" s="59"/>
      <c r="G3" s="59"/>
      <c r="H3" s="59"/>
    </row>
    <row r="4" spans="2:10" ht="12.75">
      <c r="B4" s="74" t="s">
        <v>50</v>
      </c>
      <c r="C4" s="81"/>
      <c r="D4" s="81"/>
      <c r="E4" s="81"/>
      <c r="F4" s="81"/>
      <c r="G4" s="81"/>
      <c r="H4" s="75"/>
      <c r="I4" s="35"/>
      <c r="J4" s="35"/>
    </row>
    <row r="5" spans="2:8" ht="12.75" customHeight="1">
      <c r="B5" s="69" t="s">
        <v>4</v>
      </c>
      <c r="C5" s="69" t="s">
        <v>5</v>
      </c>
      <c r="D5" s="73" t="s">
        <v>44</v>
      </c>
      <c r="E5" s="79" t="s">
        <v>46</v>
      </c>
      <c r="F5" s="79"/>
      <c r="G5" s="79" t="s">
        <v>47</v>
      </c>
      <c r="H5" s="79"/>
    </row>
    <row r="6" spans="2:8" ht="25.5">
      <c r="B6" s="69"/>
      <c r="C6" s="69"/>
      <c r="D6" s="72"/>
      <c r="E6" s="22"/>
      <c r="F6" s="23" t="s">
        <v>38</v>
      </c>
      <c r="G6" s="22"/>
      <c r="H6" s="23" t="s">
        <v>38</v>
      </c>
    </row>
    <row r="7" spans="2:8" ht="25.5">
      <c r="B7" s="15"/>
      <c r="C7" s="26" t="s">
        <v>53</v>
      </c>
      <c r="D7" s="37"/>
      <c r="E7" s="11">
        <v>80</v>
      </c>
      <c r="F7" s="11"/>
      <c r="G7" s="11">
        <v>80</v>
      </c>
      <c r="H7" s="11"/>
    </row>
    <row r="8" spans="2:8" ht="12.75">
      <c r="B8" s="80" t="s">
        <v>9</v>
      </c>
      <c r="C8" s="27" t="s">
        <v>10</v>
      </c>
      <c r="D8" s="11"/>
      <c r="E8" s="11">
        <v>160</v>
      </c>
      <c r="F8" s="11"/>
      <c r="G8" s="11">
        <v>160</v>
      </c>
      <c r="H8" s="11"/>
    </row>
    <row r="9" spans="2:8" ht="12.75">
      <c r="B9" s="67"/>
      <c r="C9" s="27" t="s">
        <v>11</v>
      </c>
      <c r="D9" s="33"/>
      <c r="E9" s="11">
        <f>E8*E7</f>
        <v>12800</v>
      </c>
      <c r="F9" s="11"/>
      <c r="G9" s="11">
        <f>G8*G7</f>
        <v>12800</v>
      </c>
      <c r="H9" s="11"/>
    </row>
    <row r="10" spans="2:8" ht="12.75">
      <c r="B10" s="68" t="s">
        <v>12</v>
      </c>
      <c r="C10" s="36" t="s">
        <v>24</v>
      </c>
      <c r="D10" s="11">
        <v>2</v>
      </c>
      <c r="E10" s="11">
        <v>3</v>
      </c>
      <c r="F10" s="11">
        <f>E10*D10</f>
        <v>6</v>
      </c>
      <c r="G10" s="11">
        <v>2</v>
      </c>
      <c r="H10" s="11">
        <f>G10*D10</f>
        <v>4</v>
      </c>
    </row>
    <row r="11" spans="2:8" ht="12.75">
      <c r="B11" s="68"/>
      <c r="C11" s="36" t="s">
        <v>25</v>
      </c>
      <c r="D11" s="11">
        <v>1</v>
      </c>
      <c r="E11" s="33">
        <v>10</v>
      </c>
      <c r="F11" s="11">
        <f>E11*D11</f>
        <v>10</v>
      </c>
      <c r="G11" s="33">
        <v>10</v>
      </c>
      <c r="H11" s="11">
        <f>G11*D11</f>
        <v>10</v>
      </c>
    </row>
    <row r="12" spans="2:8" ht="12.75">
      <c r="B12" s="68"/>
      <c r="C12" s="36" t="s">
        <v>52</v>
      </c>
      <c r="D12" s="11">
        <v>2</v>
      </c>
      <c r="E12" s="11">
        <v>10</v>
      </c>
      <c r="F12" s="11">
        <f>E12*D12</f>
        <v>20</v>
      </c>
      <c r="G12" s="11">
        <v>10</v>
      </c>
      <c r="H12" s="11">
        <f>G12*D12</f>
        <v>20</v>
      </c>
    </row>
    <row r="13" spans="2:8" ht="12.75">
      <c r="B13" s="68"/>
      <c r="C13" s="36" t="s">
        <v>28</v>
      </c>
      <c r="D13" s="11">
        <v>1</v>
      </c>
      <c r="E13" s="11">
        <v>4</v>
      </c>
      <c r="F13" s="11">
        <v>4</v>
      </c>
      <c r="G13" s="11">
        <v>4</v>
      </c>
      <c r="H13" s="11">
        <f>G13*D13</f>
        <v>4</v>
      </c>
    </row>
    <row r="14" spans="2:8" ht="12.75">
      <c r="B14" s="68"/>
      <c r="C14" s="36" t="s">
        <v>13</v>
      </c>
      <c r="D14" s="11"/>
      <c r="E14" s="11">
        <f>SUM(E10:E13)</f>
        <v>27</v>
      </c>
      <c r="F14" s="11"/>
      <c r="G14" s="11">
        <f>SUM(G10:G13)</f>
        <v>26</v>
      </c>
      <c r="H14" s="11"/>
    </row>
    <row r="15" spans="2:8" ht="12.75">
      <c r="B15" s="11" t="s">
        <v>14</v>
      </c>
      <c r="C15" s="27" t="s">
        <v>15</v>
      </c>
      <c r="D15" s="11"/>
      <c r="E15" s="13">
        <f>E14*100/E8</f>
        <v>16.875</v>
      </c>
      <c r="F15" s="13"/>
      <c r="G15" s="13">
        <f>G14*100/G8</f>
        <v>16.25</v>
      </c>
      <c r="H15" s="13"/>
    </row>
    <row r="16" spans="2:8" ht="12.75">
      <c r="B16" s="11" t="s">
        <v>16</v>
      </c>
      <c r="C16" s="27" t="s">
        <v>17</v>
      </c>
      <c r="D16" s="11">
        <v>1</v>
      </c>
      <c r="E16" s="13">
        <f>E8-E14</f>
        <v>133</v>
      </c>
      <c r="F16" s="13">
        <v>1</v>
      </c>
      <c r="G16" s="13">
        <f>G8-G14</f>
        <v>134</v>
      </c>
      <c r="H16" s="13">
        <v>1</v>
      </c>
    </row>
    <row r="17" spans="2:8" ht="12.75">
      <c r="B17" s="11" t="s">
        <v>18</v>
      </c>
      <c r="C17" s="27" t="s">
        <v>15</v>
      </c>
      <c r="D17" s="11"/>
      <c r="E17" s="13">
        <f>100-E15</f>
        <v>83.125</v>
      </c>
      <c r="F17" s="13"/>
      <c r="G17" s="13">
        <f>100-G15</f>
        <v>83.75</v>
      </c>
      <c r="H17" s="13"/>
    </row>
    <row r="18" spans="2:8" ht="12.75">
      <c r="B18" s="11" t="s">
        <v>19</v>
      </c>
      <c r="C18" s="27" t="s">
        <v>40</v>
      </c>
      <c r="D18" s="11"/>
      <c r="E18" s="11">
        <v>2</v>
      </c>
      <c r="F18" s="11"/>
      <c r="G18" s="11">
        <v>2</v>
      </c>
      <c r="H18" s="11"/>
    </row>
    <row r="19" spans="2:8" ht="12.75">
      <c r="B19" s="11" t="s">
        <v>20</v>
      </c>
      <c r="C19" s="27" t="s">
        <v>15</v>
      </c>
      <c r="D19" s="11"/>
      <c r="E19" s="13">
        <f>E17*(1-(E18/E16))</f>
        <v>81.875</v>
      </c>
      <c r="F19" s="13"/>
      <c r="G19" s="13">
        <f>G17*(1-(G18/G16))</f>
        <v>82.5</v>
      </c>
      <c r="H19" s="13"/>
    </row>
    <row r="20" spans="2:8" ht="12.75">
      <c r="B20" s="11" t="s">
        <v>21</v>
      </c>
      <c r="C20" s="27" t="s">
        <v>49</v>
      </c>
      <c r="D20" s="11"/>
      <c r="E20" s="14">
        <f>E9*E19/100</f>
        <v>10480</v>
      </c>
      <c r="F20" s="14"/>
      <c r="G20" s="14">
        <f>G9*G19/100</f>
        <v>10560</v>
      </c>
      <c r="H20" s="14"/>
    </row>
    <row r="21" spans="2:8" ht="12.75">
      <c r="B21" s="33" t="s">
        <v>42</v>
      </c>
      <c r="C21" s="27"/>
      <c r="D21" s="11"/>
      <c r="E21" s="11"/>
      <c r="F21" s="24">
        <f>D16*E16/E20</f>
        <v>0.01269083969465649</v>
      </c>
      <c r="G21" s="24"/>
      <c r="H21" s="24">
        <f>F16*G16/G20</f>
        <v>0.01268939393939394</v>
      </c>
    </row>
    <row r="22" spans="2:8" ht="12.75">
      <c r="B22" s="33" t="s">
        <v>43</v>
      </c>
      <c r="C22" s="27"/>
      <c r="D22" s="11"/>
      <c r="E22" s="11"/>
      <c r="F22" s="24">
        <f>SUM(F9:F13)/E20</f>
        <v>0.003816793893129771</v>
      </c>
      <c r="G22" s="24"/>
      <c r="H22" s="24">
        <f>SUM(H9:H13)/G20</f>
        <v>0.0035984848484848487</v>
      </c>
    </row>
    <row r="23" ht="12.75">
      <c r="B23" s="16" t="s">
        <v>54</v>
      </c>
    </row>
  </sheetData>
  <mergeCells count="10">
    <mergeCell ref="B1:H1"/>
    <mergeCell ref="B8:B9"/>
    <mergeCell ref="B10:B14"/>
    <mergeCell ref="B4:H4"/>
    <mergeCell ref="B2:H2"/>
    <mergeCell ref="B5:B6"/>
    <mergeCell ref="C5:C6"/>
    <mergeCell ref="D5:D6"/>
    <mergeCell ref="E5:F5"/>
    <mergeCell ref="G5:H5"/>
  </mergeCells>
  <printOptions/>
  <pageMargins left="0.7874015748031497" right="0.7874015748031497" top="1.1811023622047245" bottom="0.984251968503937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1">
      <selection activeCell="J16" sqref="J16"/>
    </sheetView>
  </sheetViews>
  <sheetFormatPr defaultColWidth="11.421875" defaultRowHeight="12.75"/>
  <cols>
    <col min="1" max="1" width="2.7109375" style="0" customWidth="1"/>
    <col min="3" max="3" width="24.8515625" style="0" customWidth="1"/>
    <col min="4" max="4" width="10.00390625" style="0" bestFit="1" customWidth="1"/>
    <col min="5" max="5" width="6.00390625" style="0" bestFit="1" customWidth="1"/>
    <col min="7" max="7" width="6.00390625" style="0" bestFit="1" customWidth="1"/>
  </cols>
  <sheetData>
    <row r="1" spans="2:8" ht="15.75">
      <c r="B1" s="65" t="s">
        <v>96</v>
      </c>
      <c r="C1" s="65"/>
      <c r="D1" s="65"/>
      <c r="E1" s="65"/>
      <c r="F1" s="65"/>
      <c r="G1" s="65"/>
      <c r="H1" s="65"/>
    </row>
    <row r="2" spans="2:8" ht="15.75">
      <c r="B2" s="76" t="s">
        <v>110</v>
      </c>
      <c r="C2" s="76"/>
      <c r="D2" s="76"/>
      <c r="E2" s="76"/>
      <c r="F2" s="76"/>
      <c r="G2" s="76"/>
      <c r="H2" s="76"/>
    </row>
    <row r="3" spans="2:8" ht="15.75">
      <c r="B3" s="76" t="s">
        <v>111</v>
      </c>
      <c r="C3" s="76"/>
      <c r="D3" s="76"/>
      <c r="E3" s="76"/>
      <c r="F3" s="76"/>
      <c r="G3" s="76"/>
      <c r="H3" s="76"/>
    </row>
    <row r="4" ht="15.75">
      <c r="B4" s="32"/>
    </row>
    <row r="5" spans="2:10" ht="12.75">
      <c r="B5" s="69" t="s">
        <v>51</v>
      </c>
      <c r="C5" s="69"/>
      <c r="D5" s="69"/>
      <c r="E5" s="69"/>
      <c r="F5" s="69"/>
      <c r="G5" s="69"/>
      <c r="H5" s="69"/>
      <c r="I5" s="35"/>
      <c r="J5" s="35"/>
    </row>
    <row r="6" spans="2:8" ht="12.75" customHeight="1">
      <c r="B6" s="69" t="s">
        <v>4</v>
      </c>
      <c r="C6" s="69" t="s">
        <v>5</v>
      </c>
      <c r="D6" s="73" t="s">
        <v>44</v>
      </c>
      <c r="E6" s="79" t="s">
        <v>46</v>
      </c>
      <c r="F6" s="79"/>
      <c r="G6" s="79" t="s">
        <v>47</v>
      </c>
      <c r="H6" s="79"/>
    </row>
    <row r="7" spans="2:8" ht="25.5">
      <c r="B7" s="69"/>
      <c r="C7" s="69"/>
      <c r="D7" s="72"/>
      <c r="E7" s="22"/>
      <c r="F7" s="23" t="s">
        <v>38</v>
      </c>
      <c r="G7" s="22"/>
      <c r="H7" s="23" t="s">
        <v>38</v>
      </c>
    </row>
    <row r="8" spans="2:8" ht="25.5">
      <c r="B8" s="9"/>
      <c r="C8" s="26" t="s">
        <v>53</v>
      </c>
      <c r="D8" s="38"/>
      <c r="E8" s="39">
        <v>80</v>
      </c>
      <c r="F8" s="39"/>
      <c r="G8" s="39">
        <v>80</v>
      </c>
      <c r="H8" s="39"/>
    </row>
    <row r="9" spans="2:8" ht="12.75">
      <c r="B9" s="80" t="s">
        <v>9</v>
      </c>
      <c r="C9" s="27" t="s">
        <v>10</v>
      </c>
      <c r="D9" s="39"/>
      <c r="E9" s="39">
        <v>160</v>
      </c>
      <c r="F9" s="39"/>
      <c r="G9" s="39">
        <v>160</v>
      </c>
      <c r="H9" s="39"/>
    </row>
    <row r="10" spans="2:8" ht="12.75">
      <c r="B10" s="67"/>
      <c r="C10" s="27" t="s">
        <v>11</v>
      </c>
      <c r="D10" s="39"/>
      <c r="E10" s="39">
        <f>E9*E8</f>
        <v>12800</v>
      </c>
      <c r="F10" s="39"/>
      <c r="G10" s="39">
        <f>G9*G8</f>
        <v>12800</v>
      </c>
      <c r="H10" s="39"/>
    </row>
    <row r="11" spans="2:8" ht="12.75">
      <c r="B11" s="68" t="s">
        <v>12</v>
      </c>
      <c r="C11" s="36" t="s">
        <v>24</v>
      </c>
      <c r="D11" s="39">
        <v>2</v>
      </c>
      <c r="E11" s="39">
        <v>3</v>
      </c>
      <c r="F11" s="39">
        <f>E11*D11</f>
        <v>6</v>
      </c>
      <c r="G11" s="39">
        <v>1</v>
      </c>
      <c r="H11" s="39">
        <f>G11*D11</f>
        <v>2</v>
      </c>
    </row>
    <row r="12" spans="2:8" ht="12.75">
      <c r="B12" s="68"/>
      <c r="C12" s="36" t="s">
        <v>25</v>
      </c>
      <c r="D12" s="39">
        <v>1</v>
      </c>
      <c r="E12" s="40">
        <v>12</v>
      </c>
      <c r="F12" s="39">
        <f>E12*D12</f>
        <v>12</v>
      </c>
      <c r="G12" s="40">
        <v>12</v>
      </c>
      <c r="H12" s="39">
        <f>G12*D12</f>
        <v>12</v>
      </c>
    </row>
    <row r="13" spans="2:8" ht="12.75">
      <c r="B13" s="68"/>
      <c r="C13" s="36" t="s">
        <v>52</v>
      </c>
      <c r="D13" s="39">
        <v>2</v>
      </c>
      <c r="E13" s="39">
        <v>10</v>
      </c>
      <c r="F13" s="39">
        <f>E13*D13</f>
        <v>20</v>
      </c>
      <c r="G13" s="39">
        <v>10</v>
      </c>
      <c r="H13" s="39">
        <f>G13*D13</f>
        <v>20</v>
      </c>
    </row>
    <row r="14" spans="2:8" ht="12.75">
      <c r="B14" s="68"/>
      <c r="C14" s="36" t="s">
        <v>28</v>
      </c>
      <c r="D14" s="39">
        <v>1</v>
      </c>
      <c r="E14" s="39">
        <v>18</v>
      </c>
      <c r="F14" s="39">
        <f>E14*D14</f>
        <v>18</v>
      </c>
      <c r="G14" s="39">
        <v>18</v>
      </c>
      <c r="H14" s="39">
        <f>G14*D14</f>
        <v>18</v>
      </c>
    </row>
    <row r="15" spans="2:8" ht="12.75">
      <c r="B15" s="68"/>
      <c r="C15" s="36" t="s">
        <v>13</v>
      </c>
      <c r="D15" s="39"/>
      <c r="E15" s="39">
        <f>SUM(E11:E14)</f>
        <v>43</v>
      </c>
      <c r="F15" s="39"/>
      <c r="G15" s="39">
        <f>SUM(G11:G14)</f>
        <v>41</v>
      </c>
      <c r="H15" s="39"/>
    </row>
    <row r="16" spans="2:8" ht="12.75">
      <c r="B16" s="11" t="s">
        <v>14</v>
      </c>
      <c r="C16" s="27" t="s">
        <v>15</v>
      </c>
      <c r="D16" s="39"/>
      <c r="E16" s="41">
        <f>E15*100/E9</f>
        <v>26.875</v>
      </c>
      <c r="F16" s="41"/>
      <c r="G16" s="41">
        <f>G15*100/G9</f>
        <v>25.625</v>
      </c>
      <c r="H16" s="41"/>
    </row>
    <row r="17" spans="2:8" ht="12.75">
      <c r="B17" s="11" t="s">
        <v>16</v>
      </c>
      <c r="C17" s="27" t="s">
        <v>17</v>
      </c>
      <c r="D17" s="39">
        <v>1</v>
      </c>
      <c r="E17" s="41">
        <f>E9-E15</f>
        <v>117</v>
      </c>
      <c r="F17" s="41">
        <v>1</v>
      </c>
      <c r="G17" s="41">
        <f>G9-G15</f>
        <v>119</v>
      </c>
      <c r="H17" s="41">
        <v>1</v>
      </c>
    </row>
    <row r="18" spans="2:8" ht="12.75">
      <c r="B18" s="11" t="s">
        <v>18</v>
      </c>
      <c r="C18" s="27" t="s">
        <v>15</v>
      </c>
      <c r="D18" s="39"/>
      <c r="E18" s="41">
        <f>100-E16</f>
        <v>73.125</v>
      </c>
      <c r="F18" s="41"/>
      <c r="G18" s="41">
        <f>100-G16</f>
        <v>74.375</v>
      </c>
      <c r="H18" s="41"/>
    </row>
    <row r="19" spans="2:8" ht="12.75">
      <c r="B19" s="11" t="s">
        <v>19</v>
      </c>
      <c r="C19" s="27" t="s">
        <v>40</v>
      </c>
      <c r="D19" s="39"/>
      <c r="E19" s="39">
        <v>2</v>
      </c>
      <c r="F19" s="39"/>
      <c r="G19" s="39">
        <v>2</v>
      </c>
      <c r="H19" s="39"/>
    </row>
    <row r="20" spans="2:8" ht="12.75">
      <c r="B20" s="11" t="s">
        <v>20</v>
      </c>
      <c r="C20" s="27" t="s">
        <v>15</v>
      </c>
      <c r="D20" s="39"/>
      <c r="E20" s="41">
        <f>E18*(1-(E19/E17))</f>
        <v>71.875</v>
      </c>
      <c r="F20" s="41"/>
      <c r="G20" s="41">
        <f>G18*(1-(G19/G17))</f>
        <v>73.125</v>
      </c>
      <c r="H20" s="41"/>
    </row>
    <row r="21" spans="2:8" ht="12.75">
      <c r="B21" s="11" t="s">
        <v>21</v>
      </c>
      <c r="C21" s="27" t="s">
        <v>22</v>
      </c>
      <c r="D21" s="39"/>
      <c r="E21" s="42">
        <f>E10*E20/100</f>
        <v>9200</v>
      </c>
      <c r="F21" s="42"/>
      <c r="G21" s="42">
        <f>G10*G20/100</f>
        <v>9360</v>
      </c>
      <c r="H21" s="42"/>
    </row>
    <row r="22" spans="2:8" ht="12.75">
      <c r="B22" s="33" t="s">
        <v>42</v>
      </c>
      <c r="C22" s="27"/>
      <c r="D22" s="39"/>
      <c r="E22" s="39"/>
      <c r="F22" s="43">
        <f>D17*E17/E21</f>
        <v>0.012717391304347826</v>
      </c>
      <c r="G22" s="43"/>
      <c r="H22" s="43">
        <f>F17*G17/G21</f>
        <v>0.012713675213675214</v>
      </c>
    </row>
    <row r="23" spans="2:8" ht="12.75">
      <c r="B23" s="33" t="s">
        <v>43</v>
      </c>
      <c r="C23" s="27"/>
      <c r="D23" s="39"/>
      <c r="E23" s="39"/>
      <c r="F23" s="43">
        <f>SUM(F10:F14)/E21</f>
        <v>0.00608695652173913</v>
      </c>
      <c r="G23" s="43"/>
      <c r="H23" s="43">
        <f>SUM(H10:H14)/G21</f>
        <v>0.005555555555555556</v>
      </c>
    </row>
    <row r="24" ht="12.75">
      <c r="B24" s="16" t="s">
        <v>54</v>
      </c>
    </row>
  </sheetData>
  <mergeCells count="11">
    <mergeCell ref="B9:B10"/>
    <mergeCell ref="B11:B15"/>
    <mergeCell ref="B5:H5"/>
    <mergeCell ref="B1:H1"/>
    <mergeCell ref="B6:B7"/>
    <mergeCell ref="C6:C7"/>
    <mergeCell ref="D6:D7"/>
    <mergeCell ref="E6:F6"/>
    <mergeCell ref="G6:H6"/>
    <mergeCell ref="B3:H3"/>
    <mergeCell ref="B2:H2"/>
  </mergeCells>
  <printOptions/>
  <pageMargins left="0.7874015748031497" right="0.7874015748031497" top="1.1811023622047245" bottom="0.98425196850393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H17" sqref="H17"/>
    </sheetView>
  </sheetViews>
  <sheetFormatPr defaultColWidth="11.421875" defaultRowHeight="12.75"/>
  <cols>
    <col min="1" max="1" width="2.7109375" style="0" customWidth="1"/>
    <col min="2" max="2" width="30.57421875" style="0" customWidth="1"/>
    <col min="4" max="4" width="10.140625" style="0" bestFit="1" customWidth="1"/>
    <col min="5" max="5" width="12.8515625" style="0" bestFit="1" customWidth="1"/>
  </cols>
  <sheetData>
    <row r="1" spans="2:8" ht="15.75">
      <c r="B1" s="65" t="s">
        <v>97</v>
      </c>
      <c r="C1" s="65"/>
      <c r="D1" s="65"/>
      <c r="E1" s="65"/>
      <c r="F1" s="31"/>
      <c r="G1" s="31"/>
      <c r="H1" s="31"/>
    </row>
    <row r="2" ht="15.75">
      <c r="B2" s="32" t="s">
        <v>112</v>
      </c>
    </row>
    <row r="3" ht="15.75">
      <c r="B3" s="32"/>
    </row>
    <row r="4" spans="2:5" ht="12.75">
      <c r="B4" s="69" t="s">
        <v>56</v>
      </c>
      <c r="C4" s="69"/>
      <c r="D4" s="69"/>
      <c r="E4" s="69"/>
    </row>
    <row r="5" spans="2:5" ht="12.75">
      <c r="B5" s="8" t="s">
        <v>5</v>
      </c>
      <c r="C5" s="1" t="s">
        <v>57</v>
      </c>
      <c r="D5" s="1" t="s">
        <v>58</v>
      </c>
      <c r="E5" s="1" t="s">
        <v>59</v>
      </c>
    </row>
    <row r="6" spans="2:5" ht="12.75">
      <c r="B6" s="9" t="s">
        <v>60</v>
      </c>
      <c r="C6" s="46">
        <v>365</v>
      </c>
      <c r="D6" s="46">
        <v>365</v>
      </c>
      <c r="E6" s="46">
        <v>365</v>
      </c>
    </row>
    <row r="7" spans="2:5" ht="12.75">
      <c r="B7" s="9" t="s">
        <v>64</v>
      </c>
      <c r="C7" s="46">
        <v>9</v>
      </c>
      <c r="D7" s="46">
        <v>9</v>
      </c>
      <c r="E7" s="46">
        <v>9</v>
      </c>
    </row>
    <row r="8" spans="1:5" ht="12.75">
      <c r="A8" s="17" t="s">
        <v>29</v>
      </c>
      <c r="B8" s="9" t="s">
        <v>152</v>
      </c>
      <c r="C8" s="46">
        <f>C6-C7</f>
        <v>356</v>
      </c>
      <c r="D8" s="46">
        <f>D6-D7</f>
        <v>356</v>
      </c>
      <c r="E8" s="46">
        <f>E6-E7</f>
        <v>356</v>
      </c>
    </row>
    <row r="9" spans="1:5" ht="51">
      <c r="A9" s="17" t="s">
        <v>30</v>
      </c>
      <c r="B9" s="27" t="s">
        <v>69</v>
      </c>
      <c r="C9" s="47">
        <f>C8*24</f>
        <v>8544</v>
      </c>
      <c r="D9" s="47">
        <f>D8*15</f>
        <v>5340</v>
      </c>
      <c r="E9" s="47">
        <f>E8*9</f>
        <v>3204</v>
      </c>
    </row>
    <row r="10" spans="1:5" ht="12.75">
      <c r="A10" s="17"/>
      <c r="B10" s="9" t="s">
        <v>133</v>
      </c>
      <c r="C10" s="46">
        <f>C!E15*12</f>
        <v>348</v>
      </c>
      <c r="D10" s="46">
        <f>C!G15*12</f>
        <v>540</v>
      </c>
      <c r="E10" s="46">
        <f>C!I15*12</f>
        <v>204</v>
      </c>
    </row>
    <row r="11" spans="1:5" ht="12.75">
      <c r="A11" s="17" t="s">
        <v>31</v>
      </c>
      <c r="B11" s="9" t="s">
        <v>62</v>
      </c>
      <c r="C11" s="46">
        <f>C9-C10</f>
        <v>8196</v>
      </c>
      <c r="D11" s="46">
        <f>D9-D10</f>
        <v>4800</v>
      </c>
      <c r="E11" s="46">
        <f>E9-E10</f>
        <v>3000</v>
      </c>
    </row>
    <row r="12" spans="1:5" ht="12.75">
      <c r="A12" s="17"/>
      <c r="B12" s="9" t="s">
        <v>153</v>
      </c>
      <c r="C12" s="46">
        <v>80</v>
      </c>
      <c r="D12" s="46">
        <v>55</v>
      </c>
      <c r="E12" s="46">
        <v>11</v>
      </c>
    </row>
    <row r="13" spans="1:5" ht="12.75">
      <c r="A13" s="17" t="s">
        <v>32</v>
      </c>
      <c r="B13" s="9" t="s">
        <v>63</v>
      </c>
      <c r="C13" s="46">
        <f>C11*80</f>
        <v>655680</v>
      </c>
      <c r="D13" s="46">
        <f>D11*55</f>
        <v>264000</v>
      </c>
      <c r="E13" s="46">
        <f>E11*11</f>
        <v>33000</v>
      </c>
    </row>
    <row r="14" spans="1:2" ht="12.75">
      <c r="A14" s="17"/>
      <c r="B14" s="48" t="s">
        <v>65</v>
      </c>
    </row>
    <row r="15" spans="1:2" ht="12.75">
      <c r="A15" s="17"/>
      <c r="B15" s="34" t="s">
        <v>131</v>
      </c>
    </row>
    <row r="16" spans="1:6" ht="37.5" customHeight="1">
      <c r="A16" s="17"/>
      <c r="B16" s="82" t="s">
        <v>135</v>
      </c>
      <c r="C16" s="82"/>
      <c r="D16" s="82"/>
      <c r="E16" s="82"/>
      <c r="F16" s="82"/>
    </row>
    <row r="17" ht="12.75">
      <c r="B17" s="34" t="s">
        <v>154</v>
      </c>
    </row>
    <row r="19" ht="12.75">
      <c r="B19" t="s">
        <v>66</v>
      </c>
    </row>
  </sheetData>
  <mergeCells count="3">
    <mergeCell ref="B4:E4"/>
    <mergeCell ref="B1:E1"/>
    <mergeCell ref="B16:F16"/>
  </mergeCells>
  <printOptions/>
  <pageMargins left="0.984251968503937" right="0.7874015748031497" top="1.1811023622047245" bottom="0.984251968503937" header="0" footer="0"/>
  <pageSetup horizontalDpi="300" verticalDpi="300" orientation="portrait" paperSize="9" r:id="rId6"/>
  <legacyDrawing r:id="rId5"/>
  <oleObjects>
    <oleObject progId="Equation.3" shapeId="1253662" r:id="rId1"/>
    <oleObject progId="Equation.3" shapeId="1254467" r:id="rId2"/>
    <oleObject progId="Equation.3" shapeId="375289" r:id="rId3"/>
    <oleObject progId="Equation.3" shapeId="392709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" sqref="B2"/>
    </sheetView>
  </sheetViews>
  <sheetFormatPr defaultColWidth="11.421875" defaultRowHeight="12.75"/>
  <cols>
    <col min="1" max="1" width="2.7109375" style="0" customWidth="1"/>
    <col min="2" max="2" width="39.28125" style="0" customWidth="1"/>
    <col min="3" max="3" width="12.28125" style="0" bestFit="1" customWidth="1"/>
    <col min="4" max="4" width="10.140625" style="0" bestFit="1" customWidth="1"/>
    <col min="5" max="5" width="12.8515625" style="0" bestFit="1" customWidth="1"/>
  </cols>
  <sheetData>
    <row r="1" spans="2:5" ht="15.75">
      <c r="B1" s="65" t="s">
        <v>98</v>
      </c>
      <c r="C1" s="65"/>
      <c r="D1" s="65"/>
      <c r="E1" s="65"/>
    </row>
    <row r="2" ht="15.75">
      <c r="B2" s="32" t="s">
        <v>128</v>
      </c>
    </row>
    <row r="3" ht="15.75">
      <c r="B3" s="32"/>
    </row>
    <row r="4" spans="2:5" ht="12.75">
      <c r="B4" s="69" t="s">
        <v>68</v>
      </c>
      <c r="C4" s="69"/>
      <c r="D4" s="69"/>
      <c r="E4" s="69"/>
    </row>
    <row r="5" spans="2:5" ht="12.75">
      <c r="B5" s="8" t="s">
        <v>5</v>
      </c>
      <c r="C5" s="1" t="s">
        <v>57</v>
      </c>
      <c r="D5" s="1" t="s">
        <v>58</v>
      </c>
      <c r="E5" s="1" t="s">
        <v>59</v>
      </c>
    </row>
    <row r="6" spans="2:5" ht="12.75">
      <c r="B6" s="9" t="s">
        <v>60</v>
      </c>
      <c r="C6" s="46">
        <v>365</v>
      </c>
      <c r="D6" s="46">
        <v>365</v>
      </c>
      <c r="E6" s="46">
        <v>365</v>
      </c>
    </row>
    <row r="7" spans="2:5" ht="12.75">
      <c r="B7" s="9" t="s">
        <v>64</v>
      </c>
      <c r="C7" s="46">
        <v>9</v>
      </c>
      <c r="D7" s="46">
        <v>9</v>
      </c>
      <c r="E7" s="46">
        <v>9</v>
      </c>
    </row>
    <row r="8" spans="2:5" ht="12.75">
      <c r="B8" s="9" t="s">
        <v>73</v>
      </c>
      <c r="C8" s="46">
        <v>78</v>
      </c>
      <c r="D8" s="46">
        <v>78</v>
      </c>
      <c r="E8" s="46">
        <v>78</v>
      </c>
    </row>
    <row r="9" spans="2:5" ht="12.75">
      <c r="B9" s="9" t="s">
        <v>61</v>
      </c>
      <c r="C9" s="46">
        <v>278</v>
      </c>
      <c r="D9" s="46">
        <v>278</v>
      </c>
      <c r="E9" s="46">
        <v>278</v>
      </c>
    </row>
    <row r="10" spans="2:5" ht="51">
      <c r="B10" s="27" t="s">
        <v>70</v>
      </c>
      <c r="C10" s="47">
        <v>2224</v>
      </c>
      <c r="D10" s="47">
        <v>1390</v>
      </c>
      <c r="E10" s="47">
        <v>834</v>
      </c>
    </row>
    <row r="11" spans="2:5" ht="12.75">
      <c r="B11" s="9" t="s">
        <v>71</v>
      </c>
      <c r="C11" s="46">
        <v>348</v>
      </c>
      <c r="D11" s="46">
        <f>C!G15*12</f>
        <v>540</v>
      </c>
      <c r="E11" s="46">
        <f>C!I15*12</f>
        <v>204</v>
      </c>
    </row>
    <row r="12" spans="2:5" ht="12.75">
      <c r="B12" s="9" t="s">
        <v>130</v>
      </c>
      <c r="C12" s="49">
        <v>24</v>
      </c>
      <c r="D12" s="49">
        <v>24</v>
      </c>
      <c r="E12" s="49">
        <v>36</v>
      </c>
    </row>
    <row r="13" spans="1:5" ht="12.75">
      <c r="A13" s="17" t="s">
        <v>29</v>
      </c>
      <c r="B13" s="9" t="s">
        <v>62</v>
      </c>
      <c r="C13" s="49">
        <f>C10-C11-C12</f>
        <v>1852</v>
      </c>
      <c r="D13" s="49">
        <f>D10-D11-D12</f>
        <v>826</v>
      </c>
      <c r="E13" s="49">
        <f>E10-E11-E12</f>
        <v>594</v>
      </c>
    </row>
    <row r="14" spans="2:5" ht="12.75">
      <c r="B14" s="9" t="s">
        <v>67</v>
      </c>
      <c r="C14" s="46">
        <v>80</v>
      </c>
      <c r="D14" s="46">
        <v>55</v>
      </c>
      <c r="E14" s="46">
        <v>11</v>
      </c>
    </row>
    <row r="15" spans="2:6" ht="12.75">
      <c r="B15" s="9" t="s">
        <v>72</v>
      </c>
      <c r="C15" s="46">
        <f>C14*C13</f>
        <v>148160</v>
      </c>
      <c r="D15" s="46">
        <f>D14*D13</f>
        <v>45430</v>
      </c>
      <c r="E15" s="46">
        <f>E14*E13</f>
        <v>6534</v>
      </c>
      <c r="F15" s="62"/>
    </row>
    <row r="16" ht="12.75">
      <c r="B16" s="48" t="s">
        <v>65</v>
      </c>
    </row>
    <row r="17" ht="12.75">
      <c r="B17" s="34" t="s">
        <v>131</v>
      </c>
    </row>
    <row r="18" spans="2:6" ht="37.5" customHeight="1">
      <c r="B18" s="82" t="s">
        <v>134</v>
      </c>
      <c r="C18" s="82"/>
      <c r="D18" s="82"/>
      <c r="E18" s="82"/>
      <c r="F18" s="82"/>
    </row>
    <row r="19" spans="2:5" ht="24.75" customHeight="1">
      <c r="B19" s="82" t="s">
        <v>132</v>
      </c>
      <c r="C19" s="82"/>
      <c r="D19" s="82"/>
      <c r="E19" s="82"/>
    </row>
    <row r="21" ht="12.75">
      <c r="B21" t="s">
        <v>129</v>
      </c>
    </row>
  </sheetData>
  <mergeCells count="4">
    <mergeCell ref="B1:E1"/>
    <mergeCell ref="B4:E4"/>
    <mergeCell ref="B19:E19"/>
    <mergeCell ref="B18:F18"/>
  </mergeCells>
  <printOptions/>
  <pageMargins left="0.984251968503937" right="0.7874015748031497" top="1.1811023622047245" bottom="0.984251968503937" header="0" footer="0"/>
  <pageSetup horizontalDpi="300" verticalDpi="300" orientation="portrait" paperSize="9" r:id="rId4"/>
  <legacyDrawing r:id="rId3"/>
  <oleObjects>
    <oleObject progId="Equation.3" shapeId="35340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E44" sqref="A1:F44"/>
    </sheetView>
  </sheetViews>
  <sheetFormatPr defaultColWidth="11.421875" defaultRowHeight="12.75"/>
  <cols>
    <col min="1" max="1" width="1.28515625" style="0" customWidth="1"/>
    <col min="2" max="2" width="39.57421875" style="0" customWidth="1"/>
    <col min="3" max="4" width="13.421875" style="0" bestFit="1" customWidth="1"/>
    <col min="5" max="5" width="15.140625" style="0" customWidth="1"/>
    <col min="6" max="6" width="0.71875" style="0" customWidth="1"/>
  </cols>
  <sheetData>
    <row r="1" spans="2:8" ht="15.75">
      <c r="B1" s="83" t="s">
        <v>99</v>
      </c>
      <c r="C1" s="83"/>
      <c r="D1" s="83"/>
      <c r="E1" s="83"/>
      <c r="F1" s="51"/>
      <c r="G1" s="51"/>
      <c r="H1" s="51"/>
    </row>
    <row r="2" spans="2:8" ht="15.75">
      <c r="B2" s="32" t="s">
        <v>146</v>
      </c>
      <c r="C2" s="51"/>
      <c r="D2" s="51"/>
      <c r="E2" s="51"/>
      <c r="F2" s="51"/>
      <c r="G2" s="51"/>
      <c r="H2" s="51"/>
    </row>
    <row r="3" spans="2:8" ht="15.75">
      <c r="B3" s="51"/>
      <c r="C3" s="51"/>
      <c r="D3" s="51"/>
      <c r="E3" s="51"/>
      <c r="F3" s="51"/>
      <c r="G3" s="51"/>
      <c r="H3" s="51"/>
    </row>
    <row r="4" spans="2:8" ht="15.75">
      <c r="B4" s="51"/>
      <c r="C4" s="51"/>
      <c r="D4" s="51"/>
      <c r="E4" s="51"/>
      <c r="F4" s="51"/>
      <c r="G4" s="51"/>
      <c r="H4" s="51"/>
    </row>
    <row r="5" spans="2:5" ht="12.75">
      <c r="B5" s="69" t="s">
        <v>149</v>
      </c>
      <c r="C5" s="69"/>
      <c r="D5" s="69"/>
      <c r="E5" s="69"/>
    </row>
    <row r="6" spans="2:5" ht="12.75">
      <c r="B6" s="8" t="s">
        <v>5</v>
      </c>
      <c r="C6" s="8" t="s">
        <v>138</v>
      </c>
      <c r="D6" s="8" t="s">
        <v>139</v>
      </c>
      <c r="E6" s="8" t="s">
        <v>140</v>
      </c>
    </row>
    <row r="7" spans="2:5" ht="12.75">
      <c r="B7" s="9" t="s">
        <v>60</v>
      </c>
      <c r="C7" s="46">
        <v>365</v>
      </c>
      <c r="D7" s="46">
        <v>365</v>
      </c>
      <c r="E7" s="46">
        <v>365</v>
      </c>
    </row>
    <row r="8" spans="2:5" ht="12.75">
      <c r="B8" s="9" t="s">
        <v>141</v>
      </c>
      <c r="C8" s="46">
        <v>9</v>
      </c>
      <c r="D8" s="46">
        <v>9</v>
      </c>
      <c r="E8" s="46">
        <v>9</v>
      </c>
    </row>
    <row r="9" spans="2:5" ht="12.75">
      <c r="B9" s="9" t="s">
        <v>61</v>
      </c>
      <c r="C9" s="46">
        <v>356</v>
      </c>
      <c r="D9" s="46">
        <v>356</v>
      </c>
      <c r="E9" s="46">
        <v>356</v>
      </c>
    </row>
    <row r="10" spans="2:5" ht="51">
      <c r="B10" s="27" t="s">
        <v>142</v>
      </c>
      <c r="C10" s="46">
        <v>8544</v>
      </c>
      <c r="D10" s="46">
        <v>8544</v>
      </c>
      <c r="E10" s="46">
        <v>8544</v>
      </c>
    </row>
    <row r="11" spans="2:5" ht="12.75">
      <c r="B11" s="9" t="s">
        <v>158</v>
      </c>
      <c r="C11" s="46">
        <v>420</v>
      </c>
      <c r="D11" s="46">
        <v>468</v>
      </c>
      <c r="E11" s="46">
        <v>420</v>
      </c>
    </row>
    <row r="12" spans="2:5" ht="12.75">
      <c r="B12" s="9" t="s">
        <v>62</v>
      </c>
      <c r="C12" s="46">
        <v>8124</v>
      </c>
      <c r="D12" s="46">
        <v>8076</v>
      </c>
      <c r="E12" s="46">
        <v>8124</v>
      </c>
    </row>
    <row r="13" spans="2:5" ht="12.75">
      <c r="B13" s="9" t="s">
        <v>157</v>
      </c>
      <c r="C13" s="64">
        <v>61.5</v>
      </c>
      <c r="D13" s="64" t="s">
        <v>155</v>
      </c>
      <c r="E13" s="64" t="s">
        <v>156</v>
      </c>
    </row>
    <row r="14" spans="2:5" ht="12.75">
      <c r="B14" s="9" t="s">
        <v>63</v>
      </c>
      <c r="C14" s="46">
        <v>499626</v>
      </c>
      <c r="D14" s="46">
        <v>565320</v>
      </c>
      <c r="E14" s="46">
        <f>E12*61.5</f>
        <v>499626</v>
      </c>
    </row>
    <row r="15" spans="2:6" ht="24.75" customHeight="1">
      <c r="B15" s="82" t="s">
        <v>160</v>
      </c>
      <c r="C15" s="82"/>
      <c r="D15" s="82"/>
      <c r="E15" s="82"/>
      <c r="F15" s="82"/>
    </row>
    <row r="16" spans="2:6" ht="12.75">
      <c r="B16" s="63" t="s">
        <v>159</v>
      </c>
      <c r="C16" s="63"/>
      <c r="D16" s="63"/>
      <c r="E16" s="63"/>
      <c r="F16" s="63"/>
    </row>
    <row r="18" ht="15.75">
      <c r="B18" s="32" t="s">
        <v>145</v>
      </c>
    </row>
    <row r="19" spans="2:5" ht="12.75">
      <c r="B19" s="74" t="s">
        <v>148</v>
      </c>
      <c r="C19" s="81"/>
      <c r="D19" s="81"/>
      <c r="E19" s="75"/>
    </row>
    <row r="20" spans="2:5" ht="12.75">
      <c r="B20" s="8" t="s">
        <v>5</v>
      </c>
      <c r="C20" s="8" t="s">
        <v>138</v>
      </c>
      <c r="D20" s="8" t="s">
        <v>139</v>
      </c>
      <c r="E20" s="8" t="s">
        <v>140</v>
      </c>
    </row>
    <row r="21" spans="2:5" ht="12.75">
      <c r="B21" s="9" t="s">
        <v>60</v>
      </c>
      <c r="C21" s="46">
        <v>365</v>
      </c>
      <c r="D21" s="46">
        <v>365</v>
      </c>
      <c r="E21" s="46">
        <v>365</v>
      </c>
    </row>
    <row r="22" spans="2:5" ht="12.75">
      <c r="B22" s="9" t="s">
        <v>141</v>
      </c>
      <c r="C22" s="46">
        <v>9</v>
      </c>
      <c r="D22" s="46">
        <v>9</v>
      </c>
      <c r="E22" s="46">
        <v>9</v>
      </c>
    </row>
    <row r="23" spans="2:5" ht="12.75">
      <c r="B23" s="9" t="s">
        <v>143</v>
      </c>
      <c r="C23" s="46">
        <v>78</v>
      </c>
      <c r="D23" s="46">
        <v>78</v>
      </c>
      <c r="E23" s="46">
        <v>78</v>
      </c>
    </row>
    <row r="24" spans="2:5" ht="12.75">
      <c r="B24" s="9" t="s">
        <v>61</v>
      </c>
      <c r="C24" s="46">
        <v>278</v>
      </c>
      <c r="D24" s="46">
        <v>278</v>
      </c>
      <c r="E24" s="46">
        <v>278</v>
      </c>
    </row>
    <row r="25" spans="2:5" ht="51">
      <c r="B25" s="27" t="s">
        <v>144</v>
      </c>
      <c r="C25" s="46">
        <v>2224</v>
      </c>
      <c r="D25" s="46">
        <v>2224</v>
      </c>
      <c r="E25" s="46">
        <v>2224</v>
      </c>
    </row>
    <row r="26" spans="2:5" ht="12.75">
      <c r="B26" s="9" t="s">
        <v>150</v>
      </c>
      <c r="C26" s="46">
        <v>420</v>
      </c>
      <c r="D26" s="46">
        <v>468</v>
      </c>
      <c r="E26" s="46">
        <v>420</v>
      </c>
    </row>
    <row r="27" spans="2:5" ht="12.75">
      <c r="B27" s="9" t="s">
        <v>151</v>
      </c>
      <c r="C27" s="46">
        <v>24</v>
      </c>
      <c r="D27" s="46">
        <v>24</v>
      </c>
      <c r="E27" s="46">
        <v>36</v>
      </c>
    </row>
    <row r="28" spans="2:5" ht="12.75">
      <c r="B28" s="9" t="s">
        <v>62</v>
      </c>
      <c r="C28" s="46">
        <v>1780</v>
      </c>
      <c r="D28" s="46">
        <v>1732</v>
      </c>
      <c r="E28" s="46">
        <v>1780</v>
      </c>
    </row>
    <row r="29" spans="2:5" ht="12.75">
      <c r="B29" s="9" t="s">
        <v>157</v>
      </c>
      <c r="C29" s="64">
        <v>61.5</v>
      </c>
      <c r="D29" s="64" t="s">
        <v>155</v>
      </c>
      <c r="E29" s="64" t="s">
        <v>156</v>
      </c>
    </row>
    <row r="30" spans="2:5" ht="12.75">
      <c r="B30" s="9" t="s">
        <v>63</v>
      </c>
      <c r="C30" s="46">
        <v>109496.9696969697</v>
      </c>
      <c r="D30" s="46">
        <v>121240</v>
      </c>
      <c r="E30" s="46">
        <v>109496.9696969697</v>
      </c>
    </row>
    <row r="31" spans="2:6" ht="24.75" customHeight="1">
      <c r="B31" s="82" t="s">
        <v>160</v>
      </c>
      <c r="C31" s="82"/>
      <c r="D31" s="82"/>
      <c r="E31" s="82"/>
      <c r="F31" s="82"/>
    </row>
    <row r="32" ht="12.75">
      <c r="B32" s="63" t="s">
        <v>159</v>
      </c>
    </row>
  </sheetData>
  <mergeCells count="5">
    <mergeCell ref="B1:E1"/>
    <mergeCell ref="B31:F31"/>
    <mergeCell ref="B19:E19"/>
    <mergeCell ref="B5:E5"/>
    <mergeCell ref="B15:F15"/>
  </mergeCells>
  <printOptions/>
  <pageMargins left="0.984251968503937" right="0.7874015748031497" top="1.1811023622047245" bottom="1.1811023622047245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A3" sqref="A3:IV3"/>
    </sheetView>
  </sheetViews>
  <sheetFormatPr defaultColWidth="11.421875" defaultRowHeight="12.75"/>
  <cols>
    <col min="1" max="1" width="1.8515625" style="0" customWidth="1"/>
    <col min="2" max="2" width="22.421875" style="0" customWidth="1"/>
    <col min="3" max="3" width="12.140625" style="0" customWidth="1"/>
    <col min="4" max="4" width="12.421875" style="0" customWidth="1"/>
    <col min="5" max="5" width="9.28125" style="0" customWidth="1"/>
    <col min="6" max="6" width="12.28125" style="0" customWidth="1"/>
    <col min="7" max="7" width="16.00390625" style="0" customWidth="1"/>
    <col min="8" max="8" width="8.140625" style="0" bestFit="1" customWidth="1"/>
  </cols>
  <sheetData>
    <row r="1" spans="2:8" ht="15.75">
      <c r="B1" s="83" t="s">
        <v>100</v>
      </c>
      <c r="C1" s="83"/>
      <c r="D1" s="83"/>
      <c r="E1" s="83"/>
      <c r="F1" s="83"/>
      <c r="G1" s="83"/>
      <c r="H1" s="51"/>
    </row>
    <row r="2" spans="2:7" ht="15.75">
      <c r="B2" s="83" t="s">
        <v>121</v>
      </c>
      <c r="C2" s="83"/>
      <c r="D2" s="83"/>
      <c r="E2" s="83"/>
      <c r="F2" s="83"/>
      <c r="G2" s="83"/>
    </row>
    <row r="4" spans="2:7" ht="63.75">
      <c r="B4" s="55" t="s">
        <v>5</v>
      </c>
      <c r="C4" s="56" t="s">
        <v>82</v>
      </c>
      <c r="D4" s="56" t="s">
        <v>81</v>
      </c>
      <c r="E4" s="56" t="s">
        <v>80</v>
      </c>
      <c r="F4" s="56" t="s">
        <v>83</v>
      </c>
      <c r="G4" s="56" t="s">
        <v>79</v>
      </c>
    </row>
    <row r="5" spans="2:7" ht="12.75">
      <c r="B5" s="54" t="s">
        <v>78</v>
      </c>
      <c r="C5" s="22"/>
      <c r="D5" s="22"/>
      <c r="E5" s="22"/>
      <c r="F5" s="22"/>
      <c r="G5" s="22">
        <f>SUM(G7:G13)</f>
        <v>7748</v>
      </c>
    </row>
    <row r="6" spans="2:7" ht="12.75">
      <c r="B6" s="53">
        <v>2004</v>
      </c>
      <c r="C6" s="9"/>
      <c r="D6" s="9"/>
      <c r="E6" s="9"/>
      <c r="F6" s="9"/>
      <c r="G6" s="9"/>
    </row>
    <row r="7" spans="2:7" ht="12.75">
      <c r="B7" s="52" t="s">
        <v>46</v>
      </c>
      <c r="C7" s="9">
        <v>15.7</v>
      </c>
      <c r="D7" s="9">
        <v>5</v>
      </c>
      <c r="E7" s="9">
        <v>8</v>
      </c>
      <c r="F7" s="9">
        <f>D7*E7</f>
        <v>40</v>
      </c>
      <c r="G7" s="9">
        <f>F7*52</f>
        <v>2080</v>
      </c>
    </row>
    <row r="8" spans="2:7" ht="12.75">
      <c r="B8" s="52" t="s">
        <v>77</v>
      </c>
      <c r="C8" s="9">
        <v>15.7</v>
      </c>
      <c r="D8" s="9">
        <v>5</v>
      </c>
      <c r="E8" s="9">
        <v>11</v>
      </c>
      <c r="F8" s="9">
        <f aca="true" t="shared" si="0" ref="F8:F31">D8*E8</f>
        <v>55</v>
      </c>
      <c r="G8" s="9">
        <f aca="true" t="shared" si="1" ref="G8:G31">F8*52</f>
        <v>2860</v>
      </c>
    </row>
    <row r="9" spans="2:7" ht="12.75">
      <c r="B9" s="52" t="s">
        <v>3</v>
      </c>
      <c r="C9" s="9">
        <v>2.6</v>
      </c>
      <c r="D9" s="9">
        <v>1</v>
      </c>
      <c r="E9" s="9">
        <v>9</v>
      </c>
      <c r="F9" s="9">
        <f t="shared" si="0"/>
        <v>9</v>
      </c>
      <c r="G9" s="9">
        <f t="shared" si="1"/>
        <v>468</v>
      </c>
    </row>
    <row r="10" spans="2:7" ht="12.75">
      <c r="B10" s="53">
        <v>2005</v>
      </c>
      <c r="C10" s="9"/>
      <c r="D10" s="9"/>
      <c r="E10" s="9"/>
      <c r="F10" s="9"/>
      <c r="G10" s="9"/>
    </row>
    <row r="11" spans="2:7" ht="12.75">
      <c r="B11" s="52" t="s">
        <v>46</v>
      </c>
      <c r="C11" s="9">
        <v>0</v>
      </c>
      <c r="D11" s="9">
        <v>0</v>
      </c>
      <c r="E11" s="9">
        <v>8</v>
      </c>
      <c r="F11" s="9">
        <f t="shared" si="0"/>
        <v>0</v>
      </c>
      <c r="G11" s="9">
        <f t="shared" si="1"/>
        <v>0</v>
      </c>
    </row>
    <row r="12" spans="2:7" ht="12.75">
      <c r="B12" s="52" t="s">
        <v>77</v>
      </c>
      <c r="C12" s="9">
        <v>0</v>
      </c>
      <c r="D12" s="9">
        <v>0</v>
      </c>
      <c r="E12" s="9">
        <v>11</v>
      </c>
      <c r="F12" s="9">
        <f t="shared" si="0"/>
        <v>0</v>
      </c>
      <c r="G12" s="9">
        <f t="shared" si="1"/>
        <v>0</v>
      </c>
    </row>
    <row r="13" spans="2:7" ht="12.75">
      <c r="B13" s="52" t="s">
        <v>3</v>
      </c>
      <c r="C13" s="9">
        <v>15</v>
      </c>
      <c r="D13" s="9">
        <v>5</v>
      </c>
      <c r="E13" s="9">
        <v>9</v>
      </c>
      <c r="F13" s="9">
        <f t="shared" si="0"/>
        <v>45</v>
      </c>
      <c r="G13" s="9">
        <f t="shared" si="1"/>
        <v>2340</v>
      </c>
    </row>
    <row r="14" spans="2:7" ht="12.75">
      <c r="B14" s="54" t="s">
        <v>75</v>
      </c>
      <c r="C14" s="22"/>
      <c r="D14" s="22"/>
      <c r="E14" s="22"/>
      <c r="F14" s="22"/>
      <c r="G14" s="22">
        <f>SUM(G16:G22)</f>
        <v>4212</v>
      </c>
    </row>
    <row r="15" spans="2:7" ht="12.75">
      <c r="B15" s="53">
        <v>2004</v>
      </c>
      <c r="C15" s="9"/>
      <c r="D15" s="9"/>
      <c r="E15" s="9"/>
      <c r="F15" s="9"/>
      <c r="G15" s="9"/>
    </row>
    <row r="16" spans="2:7" ht="12.75">
      <c r="B16" s="52" t="s">
        <v>46</v>
      </c>
      <c r="C16" s="9">
        <v>8.7</v>
      </c>
      <c r="D16" s="9">
        <v>3</v>
      </c>
      <c r="E16" s="9">
        <v>9</v>
      </c>
      <c r="F16" s="9">
        <f t="shared" si="0"/>
        <v>27</v>
      </c>
      <c r="G16" s="9">
        <f t="shared" si="1"/>
        <v>1404</v>
      </c>
    </row>
    <row r="17" spans="2:7" ht="12.75">
      <c r="B17" s="52" t="s">
        <v>77</v>
      </c>
      <c r="C17" s="9">
        <v>8.7</v>
      </c>
      <c r="D17" s="9">
        <v>3</v>
      </c>
      <c r="E17" s="9">
        <v>12</v>
      </c>
      <c r="F17" s="9">
        <f t="shared" si="0"/>
        <v>36</v>
      </c>
      <c r="G17" s="9">
        <f t="shared" si="1"/>
        <v>1872</v>
      </c>
    </row>
    <row r="18" spans="2:7" ht="12.75">
      <c r="B18" s="52" t="s">
        <v>3</v>
      </c>
      <c r="C18" s="9">
        <v>0</v>
      </c>
      <c r="D18" s="9">
        <v>0</v>
      </c>
      <c r="E18" s="9">
        <v>0</v>
      </c>
      <c r="F18" s="9">
        <f t="shared" si="0"/>
        <v>0</v>
      </c>
      <c r="G18" s="9">
        <f t="shared" si="1"/>
        <v>0</v>
      </c>
    </row>
    <row r="19" spans="2:7" ht="12.75">
      <c r="B19" s="53">
        <v>2005</v>
      </c>
      <c r="C19" s="9"/>
      <c r="D19" s="9"/>
      <c r="E19" s="9"/>
      <c r="F19" s="9"/>
      <c r="G19" s="9"/>
    </row>
    <row r="20" spans="2:7" ht="12.75">
      <c r="B20" s="52" t="s">
        <v>46</v>
      </c>
      <c r="C20" s="9">
        <v>0</v>
      </c>
      <c r="D20" s="9">
        <v>0</v>
      </c>
      <c r="E20" s="9">
        <v>0</v>
      </c>
      <c r="F20" s="9">
        <f t="shared" si="0"/>
        <v>0</v>
      </c>
      <c r="G20" s="9">
        <f t="shared" si="1"/>
        <v>0</v>
      </c>
    </row>
    <row r="21" spans="2:7" ht="12.75">
      <c r="B21" s="52" t="s">
        <v>77</v>
      </c>
      <c r="C21" s="9">
        <v>0</v>
      </c>
      <c r="D21" s="9">
        <v>0</v>
      </c>
      <c r="E21" s="9">
        <v>0</v>
      </c>
      <c r="F21" s="9">
        <f t="shared" si="0"/>
        <v>0</v>
      </c>
      <c r="G21" s="9">
        <f t="shared" si="1"/>
        <v>0</v>
      </c>
    </row>
    <row r="22" spans="2:7" ht="12.75">
      <c r="B22" s="52" t="s">
        <v>3</v>
      </c>
      <c r="C22" s="9">
        <v>6.2</v>
      </c>
      <c r="D22" s="9">
        <v>2</v>
      </c>
      <c r="E22" s="9">
        <v>9</v>
      </c>
      <c r="F22" s="9">
        <f t="shared" si="0"/>
        <v>18</v>
      </c>
      <c r="G22" s="9">
        <f t="shared" si="1"/>
        <v>936</v>
      </c>
    </row>
    <row r="23" spans="2:7" ht="12.75">
      <c r="B23" s="54" t="s">
        <v>76</v>
      </c>
      <c r="C23" s="22"/>
      <c r="D23" s="22"/>
      <c r="E23" s="22"/>
      <c r="F23" s="22"/>
      <c r="G23" s="22">
        <f>SUM(G25:G31)</f>
        <v>936</v>
      </c>
    </row>
    <row r="24" spans="2:7" ht="12.75">
      <c r="B24" s="53">
        <v>2004</v>
      </c>
      <c r="C24" s="9"/>
      <c r="D24" s="9"/>
      <c r="E24" s="9"/>
      <c r="F24" s="9"/>
      <c r="G24" s="9"/>
    </row>
    <row r="25" spans="2:7" ht="12.75">
      <c r="B25" s="52" t="s">
        <v>46</v>
      </c>
      <c r="C25" s="9">
        <v>0</v>
      </c>
      <c r="D25" s="9">
        <v>0</v>
      </c>
      <c r="E25" s="9">
        <v>0</v>
      </c>
      <c r="F25" s="9">
        <f t="shared" si="0"/>
        <v>0</v>
      </c>
      <c r="G25" s="9">
        <f t="shared" si="1"/>
        <v>0</v>
      </c>
    </row>
    <row r="26" spans="2:7" ht="12.75">
      <c r="B26" s="52" t="s">
        <v>77</v>
      </c>
      <c r="C26" s="9">
        <v>0</v>
      </c>
      <c r="D26" s="9">
        <v>0</v>
      </c>
      <c r="E26" s="9">
        <v>0</v>
      </c>
      <c r="F26" s="9">
        <f t="shared" si="0"/>
        <v>0</v>
      </c>
      <c r="G26" s="9">
        <f t="shared" si="1"/>
        <v>0</v>
      </c>
    </row>
    <row r="27" spans="2:7" ht="12.75">
      <c r="B27" s="52" t="s">
        <v>3</v>
      </c>
      <c r="C27" s="9">
        <v>0</v>
      </c>
      <c r="D27" s="9">
        <v>0</v>
      </c>
      <c r="E27" s="9">
        <v>0</v>
      </c>
      <c r="F27" s="9">
        <f t="shared" si="0"/>
        <v>0</v>
      </c>
      <c r="G27" s="9">
        <f t="shared" si="1"/>
        <v>0</v>
      </c>
    </row>
    <row r="28" spans="2:7" ht="12.75">
      <c r="B28" s="53">
        <v>2005</v>
      </c>
      <c r="C28" s="9"/>
      <c r="D28" s="9"/>
      <c r="E28" s="9"/>
      <c r="F28" s="9"/>
      <c r="G28" s="9"/>
    </row>
    <row r="29" spans="2:7" ht="12.75">
      <c r="B29" s="52" t="s">
        <v>46</v>
      </c>
      <c r="C29" s="9">
        <v>0</v>
      </c>
      <c r="D29" s="9">
        <v>0</v>
      </c>
      <c r="E29" s="9">
        <v>0</v>
      </c>
      <c r="F29" s="9">
        <f t="shared" si="0"/>
        <v>0</v>
      </c>
      <c r="G29" s="9">
        <f t="shared" si="1"/>
        <v>0</v>
      </c>
    </row>
    <row r="30" spans="2:7" ht="12.75">
      <c r="B30" s="52" t="s">
        <v>77</v>
      </c>
      <c r="C30" s="9">
        <v>0</v>
      </c>
      <c r="D30" s="9">
        <v>0</v>
      </c>
      <c r="E30" s="9">
        <v>0</v>
      </c>
      <c r="F30" s="9">
        <f t="shared" si="0"/>
        <v>0</v>
      </c>
      <c r="G30" s="9">
        <f t="shared" si="1"/>
        <v>0</v>
      </c>
    </row>
    <row r="31" spans="2:7" ht="12.75">
      <c r="B31" s="52" t="s">
        <v>3</v>
      </c>
      <c r="C31" s="9">
        <v>6.2</v>
      </c>
      <c r="D31" s="9">
        <v>2</v>
      </c>
      <c r="E31" s="9">
        <v>9</v>
      </c>
      <c r="F31" s="9">
        <f t="shared" si="0"/>
        <v>18</v>
      </c>
      <c r="G31" s="9">
        <f t="shared" si="1"/>
        <v>936</v>
      </c>
    </row>
    <row r="32" ht="12.75">
      <c r="B32" s="57" t="s">
        <v>91</v>
      </c>
    </row>
    <row r="33" ht="12.75">
      <c r="B33" s="57" t="s">
        <v>84</v>
      </c>
    </row>
  </sheetData>
  <mergeCells count="2">
    <mergeCell ref="B1:G1"/>
    <mergeCell ref="B2:G2"/>
  </mergeCells>
  <printOptions/>
  <pageMargins left="0.7874015748031497" right="0.7874015748031497" top="1.1811023622047245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Ronquillo Noboa Carlos</dc:creator>
  <cp:keywords/>
  <dc:description/>
  <cp:lastModifiedBy>Ronquillo Noboa Carlos</cp:lastModifiedBy>
  <cp:lastPrinted>2004-09-09T00:51:18Z</cp:lastPrinted>
  <dcterms:created xsi:type="dcterms:W3CDTF">2004-08-10T23:46:15Z</dcterms:created>
  <dcterms:modified xsi:type="dcterms:W3CDTF">2004-09-16T11:36:43Z</dcterms:modified>
  <cp:category/>
  <cp:version/>
  <cp:contentType/>
  <cp:contentStatus/>
</cp:coreProperties>
</file>