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8700" activeTab="0"/>
  </bookViews>
  <sheets>
    <sheet name="punto equilibrio" sheetId="1" r:id="rId1"/>
    <sheet name="calculo interes" sheetId="2" r:id="rId2"/>
  </sheets>
  <externalReferences>
    <externalReference r:id="rId5"/>
  </externalReferences>
  <definedNames>
    <definedName name="Beg_Bal">#REF!</definedName>
    <definedName name="Data">#REF!</definedName>
    <definedName name="End_Bal">#REF!</definedName>
    <definedName name="Extra_Pay">#REF!</definedName>
    <definedName name="Full_Print">#REF!</definedName>
    <definedName name="Header_Row">ROW(#REF!)</definedName>
    <definedName name="Int">#REF!</definedName>
    <definedName name="Interest_Rate">#REF!</definedName>
    <definedName name="Last_Row">IF(Values_Entered,Header_Row+Number_of_Payments,Header_Row)</definedName>
    <definedName name="Loan_Amount">#REF!</definedName>
    <definedName name="Loan_Start">#REF!</definedName>
    <definedName name="Loan_Years">#REF!</definedName>
    <definedName name="Num_Pmt_Per_Year">#REF!</definedName>
    <definedName name="Number_of_Payments">MATCH(0.01,End_Bal,-1)+1</definedName>
    <definedName name="Pay_Date">#REF!</definedName>
    <definedName name="Pay_Num">#REF!</definedName>
    <definedName name="Payment_Date">DATE(YEAR(Loan_Start),MONTH(Loan_Start)+Payment_Number,DAY(Loan_Start))</definedName>
    <definedName name="Princ">#REF!</definedName>
    <definedName name="Print_Area_Reset">OFFSET(Full_Print,0,0,Last_Row)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Total_Interest">#REF!</definedName>
    <definedName name="Total_Pay">#REF!</definedName>
    <definedName name="Total_Payment">Scheduled_Payment+Extra_Payment</definedName>
    <definedName name="Values_Entered">IF(Loan_Amount*Interest_Rate*Loan_Years*Loan_Start&gt;0,1,0)</definedName>
  </definedNames>
  <calcPr fullCalcOnLoad="1"/>
</workbook>
</file>

<file path=xl/sharedStrings.xml><?xml version="1.0" encoding="utf-8"?>
<sst xmlns="http://schemas.openxmlformats.org/spreadsheetml/2006/main" count="61" uniqueCount="34">
  <si>
    <t>I</t>
  </si>
  <si>
    <t>=</t>
  </si>
  <si>
    <t>-</t>
  </si>
  <si>
    <t>CF</t>
  </si>
  <si>
    <t>CV</t>
  </si>
  <si>
    <t>CM</t>
  </si>
  <si>
    <t>PE</t>
  </si>
  <si>
    <t>PQ</t>
  </si>
  <si>
    <t>CVQ</t>
  </si>
  <si>
    <t>/</t>
  </si>
  <si>
    <t>AÑO 3</t>
  </si>
  <si>
    <t>AÑO 0</t>
  </si>
  <si>
    <t>(9,40/100)</t>
  </si>
  <si>
    <t>CF  /   CM</t>
  </si>
  <si>
    <t>Tasa</t>
  </si>
  <si>
    <t>comercial pymes</t>
  </si>
  <si>
    <t>http://www.bce.fin.ec/docs.php?path=documentos/Estadisticas/SectorMonFin/TasasInteres/Indice.htm</t>
  </si>
  <si>
    <t>No.</t>
  </si>
  <si>
    <t>Pago</t>
  </si>
  <si>
    <t>Capital</t>
  </si>
  <si>
    <t>Interes</t>
  </si>
  <si>
    <t>CUADRO FINAL DE AMORTIZACION - ANUAL</t>
  </si>
  <si>
    <t>PRIMERA INVERSION -  CUADRO AMORTIZACION MENSUAL</t>
  </si>
  <si>
    <t>DATOS</t>
  </si>
  <si>
    <t>Inversión</t>
  </si>
  <si>
    <t>Saldo Insoluto</t>
  </si>
  <si>
    <t>Período Prestamo</t>
  </si>
  <si>
    <t>Período pagos</t>
  </si>
  <si>
    <t>Tasa de interés</t>
  </si>
  <si>
    <t>Monto Préstamo</t>
  </si>
  <si>
    <t>Cuota</t>
  </si>
  <si>
    <t>CUOTA</t>
  </si>
  <si>
    <t>Años</t>
  </si>
  <si>
    <t>Mensual</t>
  </si>
</sst>
</file>

<file path=xl/styles.xml><?xml version="1.0" encoding="utf-8"?>
<styleSheet xmlns="http://schemas.openxmlformats.org/spreadsheetml/2006/main">
  <numFmts count="3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(* #,##0.00_);_(* \(#,##0.00\);_(* &quot;-&quot;??_);_(@_)"/>
    <numFmt numFmtId="165" formatCode="_(* #,##0_);_(* \(#,##0\);_(* &quot;-&quot;_);_(@_)"/>
    <numFmt numFmtId="166" formatCode="_(&quot;$&quot;\ * #,##0.00_);_(&quot;$&quot;\ * \(#,##0.00\);_(&quot;$&quot;\ * &quot;-&quot;??_);_(@_)"/>
    <numFmt numFmtId="167" formatCode="_(&quot;$&quot;\ * #,##0_);_(&quot;$&quot;\ * \(#,##0\);_(&quot;$&quot;\ * &quot;-&quot;_);_(@_)"/>
    <numFmt numFmtId="168" formatCode="_ &quot;S/.&quot;\ * #,##0.00_ ;_ &quot;S/.&quot;\ * \-#,##0.00_ ;_ &quot;S/.&quot;\ * &quot;-&quot;??_ ;_ @_ "/>
    <numFmt numFmtId="169" formatCode="_ [$$-300A]\ * #,##0.00_ ;_ [$$-300A]\ * \-#,##0.00_ ;_ [$$-300A]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&quot;$&quot;#,##0.00"/>
    <numFmt numFmtId="177" formatCode="mmmm\ d\,\ yyyy"/>
    <numFmt numFmtId="178" formatCode="d\-mmm\-yyyy"/>
    <numFmt numFmtId="179" formatCode="mmm\-yyyy"/>
    <numFmt numFmtId="180" formatCode="0.0%"/>
    <numFmt numFmtId="181" formatCode="0_)"/>
    <numFmt numFmtId="182" formatCode="0.00%_)"/>
    <numFmt numFmtId="183" formatCode="[$-409]dddd\,\ mmmm\ dd\,\ yyyy"/>
    <numFmt numFmtId="184" formatCode="m/d/yyyy_)"/>
    <numFmt numFmtId="185" formatCode="0.00?%_)"/>
    <numFmt numFmtId="186" formatCode="0.0??%_)"/>
    <numFmt numFmtId="187" formatCode="0.000000"/>
    <numFmt numFmtId="188" formatCode="0.00000"/>
    <numFmt numFmtId="189" formatCode="0.0000"/>
    <numFmt numFmtId="190" formatCode="0.000"/>
    <numFmt numFmtId="191" formatCode="0.000000000"/>
    <numFmt numFmtId="192" formatCode="0.00000000"/>
    <numFmt numFmtId="193" formatCode="0.0000000"/>
    <numFmt numFmtId="194" formatCode="0.0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0"/>
    </font>
    <font>
      <sz val="11"/>
      <name val="Verdana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>
        <color indexed="16"/>
      </top>
      <bottom style="medium">
        <color indexed="1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16"/>
      </left>
      <right>
        <color indexed="63"/>
      </right>
      <top style="medium">
        <color indexed="16"/>
      </top>
      <bottom style="medium">
        <color indexed="16"/>
      </bottom>
    </border>
    <border>
      <left>
        <color indexed="63"/>
      </left>
      <right style="medium">
        <color indexed="16"/>
      </right>
      <top style="medium">
        <color indexed="16"/>
      </top>
      <bottom style="medium">
        <color indexed="16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>
        <color indexed="9"/>
      </right>
      <top style="thin"/>
      <bottom>
        <color indexed="63"/>
      </bottom>
    </border>
    <border>
      <left style="thin">
        <color indexed="9"/>
      </left>
      <right style="thin">
        <color indexed="9"/>
      </right>
      <top style="thin"/>
      <bottom>
        <color indexed="63"/>
      </bottom>
    </border>
    <border>
      <left style="thin">
        <color indexed="9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5" fillId="7" borderId="1" applyNumberFormat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" fillId="3" borderId="0" applyNumberFormat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23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14" fillId="0" borderId="8" applyNumberFormat="0" applyFill="0" applyAlignment="0" applyProtection="0"/>
    <xf numFmtId="0" fontId="24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7" fillId="0" borderId="10" xfId="0" applyFont="1" applyBorder="1" applyAlignment="1" quotePrefix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 quotePrefix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43" fontId="25" fillId="0" borderId="0" xfId="37" applyFont="1" applyAlignment="1">
      <alignment vertical="center"/>
    </xf>
    <xf numFmtId="0" fontId="5" fillId="0" borderId="0" xfId="0" applyFont="1" applyBorder="1" applyAlignment="1">
      <alignment vertical="center"/>
    </xf>
    <xf numFmtId="4" fontId="0" fillId="0" borderId="0" xfId="0" applyNumberFormat="1" applyAlignment="1">
      <alignment vertical="center"/>
    </xf>
    <xf numFmtId="0" fontId="5" fillId="0" borderId="0" xfId="0" applyFont="1" applyAlignment="1">
      <alignment horizontal="right" vertical="center"/>
    </xf>
    <xf numFmtId="43" fontId="5" fillId="0" borderId="0" xfId="0" applyNumberFormat="1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Border="1" applyAlignment="1" quotePrefix="1">
      <alignment horizontal="center" vertical="center"/>
    </xf>
    <xf numFmtId="44" fontId="7" fillId="0" borderId="0" xfId="39" applyFont="1" applyAlignment="1">
      <alignment vertical="center"/>
    </xf>
    <xf numFmtId="0" fontId="7" fillId="0" borderId="19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 quotePrefix="1">
      <alignment horizontal="center" vertical="center"/>
    </xf>
    <xf numFmtId="43" fontId="5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10" xfId="0" applyFont="1" applyBorder="1" applyAlignment="1">
      <alignment horizontal="right" vertical="center"/>
    </xf>
    <xf numFmtId="0" fontId="4" fillId="0" borderId="10" xfId="0" applyFont="1" applyBorder="1" applyAlignment="1" quotePrefix="1">
      <alignment vertical="center"/>
    </xf>
    <xf numFmtId="0" fontId="4" fillId="0" borderId="10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10" fontId="0" fillId="0" borderId="0" xfId="0" applyNumberFormat="1" applyAlignment="1">
      <alignment vertical="center"/>
    </xf>
    <xf numFmtId="4" fontId="0" fillId="0" borderId="15" xfId="0" applyNumberFormat="1" applyBorder="1" applyAlignment="1">
      <alignment vertical="center"/>
    </xf>
    <xf numFmtId="4" fontId="0" fillId="0" borderId="18" xfId="0" applyNumberFormat="1" applyBorder="1" applyAlignment="1">
      <alignment vertical="center"/>
    </xf>
    <xf numFmtId="8" fontId="0" fillId="0" borderId="14" xfId="0" applyNumberFormat="1" applyBorder="1" applyAlignment="1">
      <alignment vertical="center"/>
    </xf>
    <xf numFmtId="4" fontId="0" fillId="0" borderId="21" xfId="0" applyNumberFormat="1" applyBorder="1" applyAlignment="1">
      <alignment vertical="center"/>
    </xf>
    <xf numFmtId="4" fontId="0" fillId="0" borderId="22" xfId="0" applyNumberFormat="1" applyBorder="1" applyAlignment="1">
      <alignment vertical="center"/>
    </xf>
    <xf numFmtId="0" fontId="4" fillId="0" borderId="23" xfId="0" applyFont="1" applyBorder="1" applyAlignment="1">
      <alignment vertical="center"/>
    </xf>
    <xf numFmtId="10" fontId="0" fillId="0" borderId="24" xfId="0" applyNumberFormat="1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26" fillId="24" borderId="25" xfId="0" applyFont="1" applyFill="1" applyBorder="1" applyAlignment="1">
      <alignment horizontal="center" vertical="center"/>
    </xf>
    <xf numFmtId="0" fontId="26" fillId="25" borderId="14" xfId="0" applyFont="1" applyFill="1" applyBorder="1" applyAlignment="1">
      <alignment horizontal="center" vertical="center"/>
    </xf>
    <xf numFmtId="0" fontId="26" fillId="25" borderId="16" xfId="0" applyFont="1" applyFill="1" applyBorder="1" applyAlignment="1">
      <alignment horizontal="center" vertical="center"/>
    </xf>
    <xf numFmtId="8" fontId="0" fillId="0" borderId="22" xfId="0" applyNumberFormat="1" applyBorder="1" applyAlignment="1">
      <alignment vertical="center"/>
    </xf>
    <xf numFmtId="8" fontId="0" fillId="0" borderId="21" xfId="0" applyNumberFormat="1" applyBorder="1" applyAlignment="1">
      <alignment vertical="center"/>
    </xf>
    <xf numFmtId="8" fontId="0" fillId="0" borderId="0" xfId="0" applyNumberFormat="1" applyAlignment="1">
      <alignment vertical="center"/>
    </xf>
    <xf numFmtId="0" fontId="26" fillId="24" borderId="26" xfId="0" applyFont="1" applyFill="1" applyBorder="1" applyAlignment="1">
      <alignment horizontal="center" vertical="center"/>
    </xf>
    <xf numFmtId="0" fontId="26" fillId="24" borderId="27" xfId="0" applyFont="1" applyFill="1" applyBorder="1" applyAlignment="1">
      <alignment horizontal="center" vertical="center"/>
    </xf>
    <xf numFmtId="0" fontId="26" fillId="24" borderId="28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6" fillId="0" borderId="11" xfId="0" applyFont="1" applyFill="1" applyBorder="1" applyAlignment="1">
      <alignment horizontal="center" vertical="center"/>
    </xf>
    <xf numFmtId="0" fontId="26" fillId="0" borderId="29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4" fillId="0" borderId="30" xfId="0" applyFont="1" applyBorder="1" applyAlignment="1">
      <alignment vertical="center"/>
    </xf>
    <xf numFmtId="4" fontId="0" fillId="0" borderId="31" xfId="0" applyNumberForma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8" fontId="0" fillId="0" borderId="25" xfId="0" applyNumberForma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2" fontId="0" fillId="0" borderId="0" xfId="0" applyNumberFormat="1" applyAlignment="1">
      <alignment vertical="center"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" xfId="37"/>
    <cellStyle name="Comma [0]" xfId="38"/>
    <cellStyle name="Currency" xfId="39"/>
    <cellStyle name="Currency [0]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Followed Hyperlink" xfId="49"/>
    <cellStyle name="Hyperlink" xfId="50"/>
    <cellStyle name="Incorrecto" xfId="51"/>
    <cellStyle name="Millares 5" xfId="52"/>
    <cellStyle name="Moneda 3" xfId="53"/>
    <cellStyle name="Moneda 4" xfId="54"/>
    <cellStyle name="Moneda 6" xfId="55"/>
    <cellStyle name="Neutral" xfId="56"/>
    <cellStyle name="Normal 3" xfId="57"/>
    <cellStyle name="Normal 4" xfId="58"/>
    <cellStyle name="Normal 5" xfId="59"/>
    <cellStyle name="Normal 6" xfId="60"/>
    <cellStyle name="Notas" xfId="61"/>
    <cellStyle name="Percent" xfId="62"/>
    <cellStyle name="Porcentual 5" xfId="63"/>
    <cellStyle name="Salida" xfId="64"/>
    <cellStyle name="Texto de advertencia" xfId="65"/>
    <cellStyle name="Texto explicativo" xfId="66"/>
    <cellStyle name="Título" xfId="67"/>
    <cellStyle name="Título 1" xfId="68"/>
    <cellStyle name="Título 2" xfId="69"/>
    <cellStyle name="Título 3" xfId="70"/>
    <cellStyle name="Total" xfId="7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apitulo%203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miones"/>
      <sheetName val="Salarios"/>
      <sheetName val="Choferes"/>
      <sheetName val="Entrega"/>
      <sheetName val="Admin"/>
      <sheetName val="Estimaciones de Gastos"/>
      <sheetName val="Servicio Venta y Merchandising"/>
      <sheetName val="Proyeccion MES 1"/>
      <sheetName val="Proyeccion MES 2"/>
      <sheetName val="Proyeccion MES 3"/>
      <sheetName val="Proyeccion MES 6"/>
      <sheetName val="Proyeccion MES 9"/>
      <sheetName val="Proyeccion MES 12"/>
      <sheetName val="RESUMEN Y GRAFICOS"/>
      <sheetName val="Resumen P&amp;G"/>
      <sheetName val="Flujo de Caja (2)"/>
      <sheetName val="flujo VAN"/>
      <sheetName val="VAN"/>
    </sheetNames>
    <sheetDataSet>
      <sheetData sheetId="14">
        <row r="5">
          <cell r="B5">
            <v>2257.5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15"/>
  <sheetViews>
    <sheetView showGridLines="0" tabSelected="1" workbookViewId="0" topLeftCell="A1">
      <selection activeCell="Q15" sqref="Q15"/>
    </sheetView>
  </sheetViews>
  <sheetFormatPr defaultColWidth="9.140625" defaultRowHeight="15.75" customHeight="1"/>
  <cols>
    <col min="1" max="1" width="9.140625" style="1" customWidth="1"/>
    <col min="2" max="2" width="2.00390625" style="1" customWidth="1"/>
    <col min="3" max="3" width="4.28125" style="1" bestFit="1" customWidth="1"/>
    <col min="4" max="4" width="1.8515625" style="1" customWidth="1"/>
    <col min="5" max="5" width="5.00390625" style="1" bestFit="1" customWidth="1"/>
    <col min="6" max="6" width="4.140625" style="1" customWidth="1"/>
    <col min="7" max="7" width="3.421875" style="1" customWidth="1"/>
    <col min="8" max="8" width="2.00390625" style="1" customWidth="1"/>
    <col min="9" max="9" width="2.57421875" style="1" customWidth="1"/>
    <col min="10" max="10" width="2.00390625" style="1" customWidth="1"/>
    <col min="11" max="11" width="5.28125" style="1" customWidth="1"/>
    <col min="12" max="12" width="1.7109375" style="1" customWidth="1"/>
    <col min="13" max="13" width="4.140625" style="1" customWidth="1"/>
    <col min="14" max="14" width="9.140625" style="1" customWidth="1"/>
    <col min="15" max="15" width="7.421875" style="1" customWidth="1"/>
    <col min="16" max="16" width="3.7109375" style="1" customWidth="1"/>
    <col min="17" max="17" width="13.140625" style="1" bestFit="1" customWidth="1"/>
    <col min="18" max="18" width="2.00390625" style="1" customWidth="1"/>
    <col min="19" max="19" width="9.140625" style="1" customWidth="1"/>
    <col min="20" max="20" width="2.7109375" style="1" customWidth="1"/>
    <col min="21" max="16384" width="9.140625" style="1" customWidth="1"/>
  </cols>
  <sheetData>
    <row r="1" ht="17.25" customHeight="1"/>
    <row r="2" spans="2:12" ht="9" customHeight="1">
      <c r="B2" s="4"/>
      <c r="C2" s="5"/>
      <c r="D2" s="5"/>
      <c r="E2" s="5"/>
      <c r="F2" s="5"/>
      <c r="G2" s="5"/>
      <c r="H2" s="5"/>
      <c r="I2" s="5"/>
      <c r="J2" s="5"/>
      <c r="K2" s="5"/>
      <c r="L2" s="6"/>
    </row>
    <row r="3" spans="2:17" ht="15.75" customHeight="1">
      <c r="B3" s="7"/>
      <c r="C3" s="8"/>
      <c r="D3" s="8"/>
      <c r="E3" s="9" t="s">
        <v>6</v>
      </c>
      <c r="F3" s="10" t="s">
        <v>1</v>
      </c>
      <c r="G3" s="11" t="s">
        <v>0</v>
      </c>
      <c r="H3" s="10" t="s">
        <v>2</v>
      </c>
      <c r="I3" s="9" t="s">
        <v>3</v>
      </c>
      <c r="J3" s="10" t="s">
        <v>2</v>
      </c>
      <c r="K3" s="9" t="s">
        <v>4</v>
      </c>
      <c r="L3" s="12"/>
      <c r="Q3" s="18">
        <v>3394.9093726083333</v>
      </c>
    </row>
    <row r="4" spans="2:12" ht="15.75" customHeight="1">
      <c r="B4" s="7"/>
      <c r="C4" s="8"/>
      <c r="D4" s="8"/>
      <c r="E4" s="9">
        <v>0</v>
      </c>
      <c r="F4" s="10" t="s">
        <v>1</v>
      </c>
      <c r="G4" s="11" t="s">
        <v>7</v>
      </c>
      <c r="H4" s="10" t="s">
        <v>2</v>
      </c>
      <c r="I4" s="9" t="s">
        <v>3</v>
      </c>
      <c r="J4" s="10" t="s">
        <v>2</v>
      </c>
      <c r="K4" s="13" t="s">
        <v>8</v>
      </c>
      <c r="L4" s="12"/>
    </row>
    <row r="5" spans="2:20" ht="15.75" customHeight="1">
      <c r="B5" s="7"/>
      <c r="C5" s="14" t="s">
        <v>7</v>
      </c>
      <c r="D5" s="10" t="s">
        <v>2</v>
      </c>
      <c r="E5" s="9" t="s">
        <v>8</v>
      </c>
      <c r="F5" s="10" t="s">
        <v>1</v>
      </c>
      <c r="G5" s="9" t="s">
        <v>3</v>
      </c>
      <c r="H5" s="10"/>
      <c r="I5" s="66"/>
      <c r="J5" s="66"/>
      <c r="K5" s="66"/>
      <c r="L5" s="12"/>
      <c r="T5" s="22"/>
    </row>
    <row r="6" spans="2:20" ht="15.75" customHeight="1">
      <c r="B6" s="7"/>
      <c r="C6" s="8"/>
      <c r="D6" s="8"/>
      <c r="E6" s="11" t="s">
        <v>5</v>
      </c>
      <c r="F6" s="10" t="s">
        <v>1</v>
      </c>
      <c r="G6" s="8" t="s">
        <v>3</v>
      </c>
      <c r="H6" s="8"/>
      <c r="I6" s="8"/>
      <c r="J6" s="8"/>
      <c r="K6" s="8"/>
      <c r="L6" s="12"/>
      <c r="T6" s="2"/>
    </row>
    <row r="7" spans="2:12" ht="12" customHeight="1" thickBot="1">
      <c r="B7" s="7"/>
      <c r="C7" s="8"/>
      <c r="D7" s="8"/>
      <c r="E7" s="11"/>
      <c r="F7" s="10"/>
      <c r="G7" s="8"/>
      <c r="H7" s="8"/>
      <c r="I7" s="8"/>
      <c r="J7" s="8"/>
      <c r="K7" s="8"/>
      <c r="L7" s="12"/>
    </row>
    <row r="8" spans="2:12" ht="21" customHeight="1" thickBot="1">
      <c r="B8" s="7"/>
      <c r="C8" s="8"/>
      <c r="D8" s="8"/>
      <c r="E8" s="26" t="s">
        <v>6</v>
      </c>
      <c r="F8" s="3" t="s">
        <v>1</v>
      </c>
      <c r="G8" s="31" t="s">
        <v>3</v>
      </c>
      <c r="H8" s="32" t="s">
        <v>9</v>
      </c>
      <c r="I8" s="33" t="s">
        <v>5</v>
      </c>
      <c r="J8" s="34"/>
      <c r="K8" s="8"/>
      <c r="L8" s="12"/>
    </row>
    <row r="9" spans="2:12" ht="10.5" customHeight="1">
      <c r="B9" s="15"/>
      <c r="C9" s="16"/>
      <c r="D9" s="16"/>
      <c r="E9" s="16"/>
      <c r="F9" s="16"/>
      <c r="G9" s="16"/>
      <c r="H9" s="16"/>
      <c r="I9" s="16"/>
      <c r="J9" s="16"/>
      <c r="K9" s="16"/>
      <c r="L9" s="17"/>
    </row>
    <row r="12" spans="15:20" ht="19.5" customHeight="1">
      <c r="O12" s="27" t="s">
        <v>6</v>
      </c>
      <c r="P12" s="28" t="s">
        <v>1</v>
      </c>
      <c r="Q12" s="27" t="s">
        <v>13</v>
      </c>
      <c r="R12" s="19"/>
      <c r="S12" s="19"/>
      <c r="T12" s="19"/>
    </row>
    <row r="13" spans="15:19" ht="18" customHeight="1">
      <c r="O13" s="21" t="s">
        <v>6</v>
      </c>
      <c r="P13" s="10" t="s">
        <v>1</v>
      </c>
      <c r="Q13" s="29">
        <f>+Q3</f>
        <v>3394.9093726083333</v>
      </c>
      <c r="R13" s="8" t="s">
        <v>9</v>
      </c>
      <c r="S13" s="22" t="s">
        <v>12</v>
      </c>
    </row>
    <row r="14" spans="15:19" ht="22.5" customHeight="1">
      <c r="O14" s="23" t="s">
        <v>6</v>
      </c>
      <c r="P14" s="24" t="s">
        <v>1</v>
      </c>
      <c r="Q14" s="25">
        <f>+Q3/0.094</f>
        <v>36116.0571554078</v>
      </c>
      <c r="R14" s="2"/>
      <c r="S14" s="2"/>
    </row>
    <row r="15" ht="15.75" customHeight="1">
      <c r="Q15" s="68">
        <f>+Q14/'[1]Resumen P&amp;G'!$B$5</f>
        <v>15.998253446470786</v>
      </c>
    </row>
  </sheetData>
  <sheetProtection/>
  <mergeCells count="1">
    <mergeCell ref="I5:K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2"/>
  <sheetViews>
    <sheetView showGridLines="0" workbookViewId="0" topLeftCell="A1">
      <selection activeCell="N26" sqref="N26"/>
    </sheetView>
  </sheetViews>
  <sheetFormatPr defaultColWidth="9.140625" defaultRowHeight="15.75" customHeight="1"/>
  <cols>
    <col min="1" max="1" width="2.140625" style="1" customWidth="1"/>
    <col min="2" max="2" width="5.8515625" style="1" customWidth="1"/>
    <col min="3" max="3" width="11.421875" style="1" customWidth="1"/>
    <col min="4" max="4" width="11.28125" style="1" customWidth="1"/>
    <col min="5" max="5" width="11.00390625" style="1" customWidth="1"/>
    <col min="6" max="6" width="15.28125" style="1" customWidth="1"/>
    <col min="7" max="7" width="4.421875" style="1" customWidth="1"/>
    <col min="8" max="8" width="5.28125" style="1" customWidth="1"/>
    <col min="9" max="9" width="4.28125" style="1" customWidth="1"/>
    <col min="10" max="10" width="5.28125" style="1" customWidth="1"/>
    <col min="11" max="13" width="10.7109375" style="1" bestFit="1" customWidth="1"/>
    <col min="14" max="14" width="14.140625" style="1" bestFit="1" customWidth="1"/>
    <col min="15" max="16384" width="9.140625" style="1" customWidth="1"/>
  </cols>
  <sheetData>
    <row r="1" ht="15.75" customHeight="1">
      <c r="A1" s="30" t="s">
        <v>23</v>
      </c>
    </row>
    <row r="2" spans="3:4" ht="15.75" customHeight="1">
      <c r="C2" s="35" t="s">
        <v>11</v>
      </c>
      <c r="D2" s="35" t="s">
        <v>10</v>
      </c>
    </row>
    <row r="3" spans="1:5" ht="15.75" customHeight="1">
      <c r="A3" s="30" t="s">
        <v>24</v>
      </c>
      <c r="C3" s="20">
        <v>-42980</v>
      </c>
      <c r="D3" s="20">
        <v>-23639</v>
      </c>
      <c r="E3" s="20">
        <f>+C3+D8</f>
        <v>-8596</v>
      </c>
    </row>
    <row r="4" spans="2:6" ht="15.75" customHeight="1">
      <c r="B4" s="30" t="s">
        <v>14</v>
      </c>
      <c r="C4" s="36">
        <v>0.118</v>
      </c>
      <c r="D4" s="1" t="s">
        <v>15</v>
      </c>
      <c r="F4" s="1" t="s">
        <v>16</v>
      </c>
    </row>
    <row r="5" spans="2:3" ht="15.75" customHeight="1">
      <c r="B5" s="30"/>
      <c r="C5" s="36"/>
    </row>
    <row r="6" spans="1:7" ht="15.75" customHeight="1">
      <c r="A6" s="67" t="s">
        <v>22</v>
      </c>
      <c r="B6" s="67"/>
      <c r="C6" s="67"/>
      <c r="D6" s="67"/>
      <c r="E6" s="67"/>
      <c r="F6" s="67"/>
      <c r="G6" s="67"/>
    </row>
    <row r="7" spans="2:7" ht="6" customHeight="1">
      <c r="B7" s="35"/>
      <c r="C7" s="35"/>
      <c r="D7" s="35"/>
      <c r="E7" s="35"/>
      <c r="F7" s="35"/>
      <c r="G7" s="35"/>
    </row>
    <row r="8" spans="2:4" ht="15.75" customHeight="1">
      <c r="B8" s="58" t="s">
        <v>29</v>
      </c>
      <c r="C8" s="5"/>
      <c r="D8" s="59">
        <f>-C3*0.8</f>
        <v>34384</v>
      </c>
    </row>
    <row r="9" spans="2:6" ht="15.75" customHeight="1">
      <c r="B9" s="42" t="s">
        <v>28</v>
      </c>
      <c r="C9" s="62"/>
      <c r="D9" s="43">
        <f>+C4</f>
        <v>0.118</v>
      </c>
      <c r="F9" s="63" t="s">
        <v>31</v>
      </c>
    </row>
    <row r="10" spans="2:6" ht="15.75" customHeight="1">
      <c r="B10" s="42" t="s">
        <v>26</v>
      </c>
      <c r="C10" s="62"/>
      <c r="D10" s="44">
        <v>4</v>
      </c>
      <c r="E10" s="65" t="s">
        <v>32</v>
      </c>
      <c r="F10" s="64">
        <f>PMT(D9/D11,D11*D10,-D8)</f>
        <v>902.089828664077</v>
      </c>
    </row>
    <row r="11" spans="2:14" ht="15.75" customHeight="1">
      <c r="B11" s="60" t="s">
        <v>27</v>
      </c>
      <c r="C11" s="16"/>
      <c r="D11" s="61">
        <v>12</v>
      </c>
      <c r="E11" s="65" t="s">
        <v>33</v>
      </c>
      <c r="J11" s="67" t="s">
        <v>21</v>
      </c>
      <c r="K11" s="67"/>
      <c r="L11" s="67"/>
      <c r="M11" s="67"/>
      <c r="N11" s="67"/>
    </row>
    <row r="12" ht="14.25" customHeight="1"/>
    <row r="13" spans="2:14" ht="18.75" customHeight="1">
      <c r="B13" s="45" t="s">
        <v>17</v>
      </c>
      <c r="C13" s="45" t="s">
        <v>30</v>
      </c>
      <c r="D13" s="45" t="s">
        <v>19</v>
      </c>
      <c r="E13" s="45" t="s">
        <v>20</v>
      </c>
      <c r="F13" s="45" t="s">
        <v>25</v>
      </c>
      <c r="J13" s="51" t="s">
        <v>17</v>
      </c>
      <c r="K13" s="52" t="s">
        <v>18</v>
      </c>
      <c r="L13" s="52" t="s">
        <v>19</v>
      </c>
      <c r="M13" s="52" t="s">
        <v>20</v>
      </c>
      <c r="N13" s="53" t="s">
        <v>25</v>
      </c>
    </row>
    <row r="14" spans="2:14" s="54" customFormat="1" ht="14.25" customHeight="1">
      <c r="B14" s="46">
        <v>0</v>
      </c>
      <c r="C14" s="55"/>
      <c r="D14" s="56"/>
      <c r="E14" s="57"/>
      <c r="F14" s="37">
        <f>+D8</f>
        <v>34384</v>
      </c>
      <c r="J14" s="46">
        <v>0</v>
      </c>
      <c r="K14" s="49"/>
      <c r="L14" s="40"/>
      <c r="M14" s="40"/>
      <c r="N14" s="40">
        <f>+F14</f>
        <v>34384</v>
      </c>
    </row>
    <row r="15" spans="2:14" ht="13.5" customHeight="1">
      <c r="B15" s="46">
        <v>1</v>
      </c>
      <c r="C15" s="39">
        <f aca="true" t="shared" si="0" ref="C15:C62">+$F$10</f>
        <v>902.089828664077</v>
      </c>
      <c r="D15" s="40">
        <f>+C15-E15</f>
        <v>563.9804953307437</v>
      </c>
      <c r="E15" s="37">
        <f>+F14*$D$9/$D$11</f>
        <v>338.1093333333333</v>
      </c>
      <c r="F15" s="37">
        <f>+F14-D15</f>
        <v>33820.01950466925</v>
      </c>
      <c r="J15" s="46">
        <v>1</v>
      </c>
      <c r="K15" s="49">
        <f>SUM(C15:C26)</f>
        <v>10825.077943968923</v>
      </c>
      <c r="L15" s="49">
        <f>SUM(D15:D26)</f>
        <v>7146.056384987996</v>
      </c>
      <c r="M15" s="49">
        <f>SUM(E15:E26)</f>
        <v>3679.0215589809263</v>
      </c>
      <c r="N15" s="40">
        <f>+N14-L15</f>
        <v>27237.943615012002</v>
      </c>
    </row>
    <row r="16" spans="2:14" ht="13.5" customHeight="1">
      <c r="B16" s="46">
        <v>2</v>
      </c>
      <c r="C16" s="39">
        <f t="shared" si="0"/>
        <v>902.089828664077</v>
      </c>
      <c r="D16" s="40">
        <f aca="true" t="shared" si="1" ref="D16:D61">+C16-E16</f>
        <v>569.5263035348294</v>
      </c>
      <c r="E16" s="37">
        <f aca="true" t="shared" si="2" ref="E16:E61">+F15*$D$9/$D$11</f>
        <v>332.56352512924764</v>
      </c>
      <c r="F16" s="37">
        <f aca="true" t="shared" si="3" ref="F16:F61">+F15-D16</f>
        <v>33250.49320113442</v>
      </c>
      <c r="J16" s="46">
        <v>2</v>
      </c>
      <c r="K16" s="49">
        <f>SUM(C27:C38)</f>
        <v>10825.077943968923</v>
      </c>
      <c r="L16" s="49">
        <f>SUM(D27:D38)</f>
        <v>8036.424407325759</v>
      </c>
      <c r="M16" s="49">
        <f>SUM(E27:E38)</f>
        <v>2788.653536643164</v>
      </c>
      <c r="N16" s="40">
        <f>+N15-L16</f>
        <v>19201.519207686244</v>
      </c>
    </row>
    <row r="17" spans="2:14" ht="13.5" customHeight="1">
      <c r="B17" s="46">
        <v>3</v>
      </c>
      <c r="C17" s="39">
        <f t="shared" si="0"/>
        <v>902.089828664077</v>
      </c>
      <c r="D17" s="40">
        <f t="shared" si="1"/>
        <v>575.1266455195885</v>
      </c>
      <c r="E17" s="37">
        <f t="shared" si="2"/>
        <v>326.9631831444885</v>
      </c>
      <c r="F17" s="37">
        <f t="shared" si="3"/>
        <v>32675.366555614833</v>
      </c>
      <c r="J17" s="46">
        <v>3</v>
      </c>
      <c r="K17" s="49">
        <f>SUM(C39:C50)</f>
        <v>10825.077943968923</v>
      </c>
      <c r="L17" s="49">
        <f>SUM(D39:D50)</f>
        <v>9037.728472215193</v>
      </c>
      <c r="M17" s="49">
        <f>SUM(E39:E50)</f>
        <v>1787.3494717537324</v>
      </c>
      <c r="N17" s="40">
        <f>+N16-L17</f>
        <v>10163.790735471051</v>
      </c>
    </row>
    <row r="18" spans="2:14" ht="13.5" customHeight="1">
      <c r="B18" s="46">
        <v>4</v>
      </c>
      <c r="C18" s="39">
        <f t="shared" si="0"/>
        <v>902.089828664077</v>
      </c>
      <c r="D18" s="40">
        <f t="shared" si="1"/>
        <v>580.7820575338644</v>
      </c>
      <c r="E18" s="37">
        <f t="shared" si="2"/>
        <v>321.30777113021253</v>
      </c>
      <c r="F18" s="37">
        <f t="shared" si="3"/>
        <v>32094.58449808097</v>
      </c>
      <c r="J18" s="47">
        <v>4</v>
      </c>
      <c r="K18" s="48">
        <f>SUM(C51:C62)</f>
        <v>10825.077943968923</v>
      </c>
      <c r="L18" s="48">
        <f>SUM(D51:D62)</f>
        <v>10163.79073547082</v>
      </c>
      <c r="M18" s="48">
        <f>SUM(E51:E62)</f>
        <v>661.2872084981032</v>
      </c>
      <c r="N18" s="41">
        <f>+N17-L18</f>
        <v>2.3101165425032377E-10</v>
      </c>
    </row>
    <row r="19" spans="2:13" ht="13.5" customHeight="1">
      <c r="B19" s="46">
        <v>5</v>
      </c>
      <c r="C19" s="39">
        <f t="shared" si="0"/>
        <v>902.089828664077</v>
      </c>
      <c r="D19" s="40">
        <f t="shared" si="1"/>
        <v>586.4930810996141</v>
      </c>
      <c r="E19" s="37">
        <f t="shared" si="2"/>
        <v>315.5967475644629</v>
      </c>
      <c r="F19" s="37">
        <f t="shared" si="3"/>
        <v>31508.091416981355</v>
      </c>
      <c r="K19" s="50">
        <f>SUM(K15:K18)</f>
        <v>43300.31177587569</v>
      </c>
      <c r="L19" s="50">
        <f>SUM(L15:L18)</f>
        <v>34383.99999999977</v>
      </c>
      <c r="M19" s="50">
        <f>SUM(M15:M18)</f>
        <v>8916.311775875925</v>
      </c>
    </row>
    <row r="20" spans="2:6" ht="13.5" customHeight="1">
      <c r="B20" s="46">
        <v>6</v>
      </c>
      <c r="C20" s="39">
        <f t="shared" si="0"/>
        <v>902.089828664077</v>
      </c>
      <c r="D20" s="40">
        <f t="shared" si="1"/>
        <v>592.2602630637604</v>
      </c>
      <c r="E20" s="37">
        <f t="shared" si="2"/>
        <v>309.82956560031664</v>
      </c>
      <c r="F20" s="37">
        <f t="shared" si="3"/>
        <v>30915.831153917596</v>
      </c>
    </row>
    <row r="21" spans="2:6" ht="13.5" customHeight="1">
      <c r="B21" s="46">
        <v>7</v>
      </c>
      <c r="C21" s="39">
        <f t="shared" si="0"/>
        <v>902.089828664077</v>
      </c>
      <c r="D21" s="40">
        <f t="shared" si="1"/>
        <v>598.0841556505541</v>
      </c>
      <c r="E21" s="37">
        <f t="shared" si="2"/>
        <v>304.005673013523</v>
      </c>
      <c r="F21" s="37">
        <f t="shared" si="3"/>
        <v>30317.74699826704</v>
      </c>
    </row>
    <row r="22" spans="2:6" ht="13.5" customHeight="1">
      <c r="B22" s="46">
        <v>8</v>
      </c>
      <c r="C22" s="39">
        <f t="shared" si="0"/>
        <v>902.089828664077</v>
      </c>
      <c r="D22" s="40">
        <f t="shared" si="1"/>
        <v>603.9653165144512</v>
      </c>
      <c r="E22" s="37">
        <f t="shared" si="2"/>
        <v>298.1245121496259</v>
      </c>
      <c r="F22" s="37">
        <f t="shared" si="3"/>
        <v>29713.78168175259</v>
      </c>
    </row>
    <row r="23" spans="2:6" ht="13.5" customHeight="1">
      <c r="B23" s="46">
        <v>9</v>
      </c>
      <c r="C23" s="39">
        <f t="shared" si="0"/>
        <v>902.089828664077</v>
      </c>
      <c r="D23" s="40">
        <f t="shared" si="1"/>
        <v>609.9043087935099</v>
      </c>
      <c r="E23" s="37">
        <f t="shared" si="2"/>
        <v>292.18551987056713</v>
      </c>
      <c r="F23" s="37">
        <f t="shared" si="3"/>
        <v>29103.87737295908</v>
      </c>
    </row>
    <row r="24" spans="2:6" ht="13.5" customHeight="1">
      <c r="B24" s="46">
        <v>10</v>
      </c>
      <c r="C24" s="39">
        <f t="shared" si="0"/>
        <v>902.089828664077</v>
      </c>
      <c r="D24" s="40">
        <f t="shared" si="1"/>
        <v>615.9017011633127</v>
      </c>
      <c r="E24" s="37">
        <f t="shared" si="2"/>
        <v>286.18812750076427</v>
      </c>
      <c r="F24" s="37">
        <f t="shared" si="3"/>
        <v>28487.975671795768</v>
      </c>
    </row>
    <row r="25" spans="2:6" ht="13.5" customHeight="1">
      <c r="B25" s="46">
        <v>11</v>
      </c>
      <c r="C25" s="39">
        <f t="shared" si="0"/>
        <v>902.089828664077</v>
      </c>
      <c r="D25" s="40">
        <f t="shared" si="1"/>
        <v>621.9580678914186</v>
      </c>
      <c r="E25" s="37">
        <f t="shared" si="2"/>
        <v>280.13176077265837</v>
      </c>
      <c r="F25" s="37">
        <f t="shared" si="3"/>
        <v>27866.01760390435</v>
      </c>
    </row>
    <row r="26" spans="2:6" ht="13.5" customHeight="1">
      <c r="B26" s="46">
        <v>12</v>
      </c>
      <c r="C26" s="39">
        <f t="shared" si="0"/>
        <v>902.089828664077</v>
      </c>
      <c r="D26" s="40">
        <f t="shared" si="1"/>
        <v>628.0739888923508</v>
      </c>
      <c r="E26" s="37">
        <f t="shared" si="2"/>
        <v>274.0158397717261</v>
      </c>
      <c r="F26" s="37">
        <f t="shared" si="3"/>
        <v>27237.943615012002</v>
      </c>
    </row>
    <row r="27" spans="2:6" ht="13.5" customHeight="1">
      <c r="B27" s="46">
        <v>13</v>
      </c>
      <c r="C27" s="39">
        <f t="shared" si="0"/>
        <v>902.089828664077</v>
      </c>
      <c r="D27" s="40">
        <f t="shared" si="1"/>
        <v>634.2500497831256</v>
      </c>
      <c r="E27" s="37">
        <f t="shared" si="2"/>
        <v>267.8397788809513</v>
      </c>
      <c r="F27" s="37">
        <f t="shared" si="3"/>
        <v>26603.693565228878</v>
      </c>
    </row>
    <row r="28" spans="2:6" ht="13.5" customHeight="1">
      <c r="B28" s="46">
        <v>14</v>
      </c>
      <c r="C28" s="39">
        <f t="shared" si="0"/>
        <v>902.089828664077</v>
      </c>
      <c r="D28" s="40">
        <f t="shared" si="1"/>
        <v>640.4868419393264</v>
      </c>
      <c r="E28" s="37">
        <f t="shared" si="2"/>
        <v>261.6029867247506</v>
      </c>
      <c r="F28" s="37">
        <f t="shared" si="3"/>
        <v>25963.20672328955</v>
      </c>
    </row>
    <row r="29" spans="2:6" ht="13.5" customHeight="1">
      <c r="B29" s="46">
        <v>15</v>
      </c>
      <c r="C29" s="39">
        <f t="shared" si="0"/>
        <v>902.089828664077</v>
      </c>
      <c r="D29" s="40">
        <f t="shared" si="1"/>
        <v>646.7849625517298</v>
      </c>
      <c r="E29" s="37">
        <f t="shared" si="2"/>
        <v>255.3048661123472</v>
      </c>
      <c r="F29" s="37">
        <f t="shared" si="3"/>
        <v>25316.42176073782</v>
      </c>
    </row>
    <row r="30" spans="2:6" ht="13.5" customHeight="1">
      <c r="B30" s="46">
        <v>16</v>
      </c>
      <c r="C30" s="39">
        <f t="shared" si="0"/>
        <v>902.089828664077</v>
      </c>
      <c r="D30" s="40">
        <f t="shared" si="1"/>
        <v>653.1450146834885</v>
      </c>
      <c r="E30" s="37">
        <f t="shared" si="2"/>
        <v>248.94481398058852</v>
      </c>
      <c r="F30" s="37">
        <f t="shared" si="3"/>
        <v>24663.276746054333</v>
      </c>
    </row>
    <row r="31" spans="2:6" ht="13.5" customHeight="1">
      <c r="B31" s="46">
        <v>17</v>
      </c>
      <c r="C31" s="39">
        <f t="shared" si="0"/>
        <v>902.089828664077</v>
      </c>
      <c r="D31" s="40">
        <f t="shared" si="1"/>
        <v>659.5676073278761</v>
      </c>
      <c r="E31" s="37">
        <f t="shared" si="2"/>
        <v>242.52222133620091</v>
      </c>
      <c r="F31" s="37">
        <f t="shared" si="3"/>
        <v>24003.709138726455</v>
      </c>
    </row>
    <row r="32" spans="2:6" ht="13.5" customHeight="1">
      <c r="B32" s="46">
        <v>18</v>
      </c>
      <c r="C32" s="39">
        <f t="shared" si="0"/>
        <v>902.089828664077</v>
      </c>
      <c r="D32" s="40">
        <f t="shared" si="1"/>
        <v>666.0533554666002</v>
      </c>
      <c r="E32" s="37">
        <f t="shared" si="2"/>
        <v>236.0364731974768</v>
      </c>
      <c r="F32" s="37">
        <f t="shared" si="3"/>
        <v>23337.655783259856</v>
      </c>
    </row>
    <row r="33" spans="2:6" ht="13.5" customHeight="1">
      <c r="B33" s="46">
        <v>19</v>
      </c>
      <c r="C33" s="39">
        <f t="shared" si="0"/>
        <v>902.089828664077</v>
      </c>
      <c r="D33" s="40">
        <f t="shared" si="1"/>
        <v>672.6028801286884</v>
      </c>
      <c r="E33" s="37">
        <f t="shared" si="2"/>
        <v>229.48694853538856</v>
      </c>
      <c r="F33" s="37">
        <f t="shared" si="3"/>
        <v>22665.052903131167</v>
      </c>
    </row>
    <row r="34" spans="2:6" ht="13.5" customHeight="1">
      <c r="B34" s="46">
        <v>20</v>
      </c>
      <c r="C34" s="39">
        <f t="shared" si="0"/>
        <v>902.089828664077</v>
      </c>
      <c r="D34" s="40">
        <f t="shared" si="1"/>
        <v>679.2168084499539</v>
      </c>
      <c r="E34" s="37">
        <f t="shared" si="2"/>
        <v>222.87302021412313</v>
      </c>
      <c r="F34" s="37">
        <f t="shared" si="3"/>
        <v>21985.836094681214</v>
      </c>
    </row>
    <row r="35" spans="2:6" ht="13.5" customHeight="1">
      <c r="B35" s="46">
        <v>21</v>
      </c>
      <c r="C35" s="39">
        <f t="shared" si="0"/>
        <v>902.089828664077</v>
      </c>
      <c r="D35" s="40">
        <f t="shared" si="1"/>
        <v>685.8957737330451</v>
      </c>
      <c r="E35" s="37">
        <f t="shared" si="2"/>
        <v>216.19405493103193</v>
      </c>
      <c r="F35" s="37">
        <f t="shared" si="3"/>
        <v>21299.940320948168</v>
      </c>
    </row>
    <row r="36" spans="2:6" ht="13.5" customHeight="1">
      <c r="B36" s="46">
        <v>22</v>
      </c>
      <c r="C36" s="39">
        <f t="shared" si="0"/>
        <v>902.089828664077</v>
      </c>
      <c r="D36" s="40">
        <f t="shared" si="1"/>
        <v>692.6404155080867</v>
      </c>
      <c r="E36" s="37">
        <f t="shared" si="2"/>
        <v>209.4494131559903</v>
      </c>
      <c r="F36" s="37">
        <f t="shared" si="3"/>
        <v>20607.299905440083</v>
      </c>
    </row>
    <row r="37" spans="2:6" ht="13.5" customHeight="1">
      <c r="B37" s="46">
        <v>23</v>
      </c>
      <c r="C37" s="39">
        <f t="shared" si="0"/>
        <v>902.089828664077</v>
      </c>
      <c r="D37" s="40">
        <f t="shared" si="1"/>
        <v>699.4513795939162</v>
      </c>
      <c r="E37" s="37">
        <f t="shared" si="2"/>
        <v>202.63844907016082</v>
      </c>
      <c r="F37" s="37">
        <f t="shared" si="3"/>
        <v>19907.848525846166</v>
      </c>
    </row>
    <row r="38" spans="2:6" ht="13.5" customHeight="1">
      <c r="B38" s="46">
        <v>24</v>
      </c>
      <c r="C38" s="39">
        <f t="shared" si="0"/>
        <v>902.089828664077</v>
      </c>
      <c r="D38" s="40">
        <f t="shared" si="1"/>
        <v>706.3293181599231</v>
      </c>
      <c r="E38" s="37">
        <f t="shared" si="2"/>
        <v>195.76051050415393</v>
      </c>
      <c r="F38" s="37">
        <f t="shared" si="3"/>
        <v>19201.519207686244</v>
      </c>
    </row>
    <row r="39" spans="2:6" ht="13.5" customHeight="1">
      <c r="B39" s="46">
        <v>25</v>
      </c>
      <c r="C39" s="39">
        <f t="shared" si="0"/>
        <v>902.089828664077</v>
      </c>
      <c r="D39" s="40">
        <f t="shared" si="1"/>
        <v>713.2748897884957</v>
      </c>
      <c r="E39" s="37">
        <f t="shared" si="2"/>
        <v>188.81493887558136</v>
      </c>
      <c r="F39" s="37">
        <f t="shared" si="3"/>
        <v>18488.24431789775</v>
      </c>
    </row>
    <row r="40" spans="2:6" ht="13.5" customHeight="1">
      <c r="B40" s="46">
        <v>26</v>
      </c>
      <c r="C40" s="39">
        <f t="shared" si="0"/>
        <v>902.089828664077</v>
      </c>
      <c r="D40" s="40">
        <f t="shared" si="1"/>
        <v>720.2887595380824</v>
      </c>
      <c r="E40" s="37">
        <f t="shared" si="2"/>
        <v>181.80106912599453</v>
      </c>
      <c r="F40" s="37">
        <f t="shared" si="3"/>
        <v>17767.955558359667</v>
      </c>
    </row>
    <row r="41" spans="2:6" ht="13.5" customHeight="1">
      <c r="B41" s="46">
        <v>27</v>
      </c>
      <c r="C41" s="39">
        <f t="shared" si="0"/>
        <v>902.089828664077</v>
      </c>
      <c r="D41" s="40">
        <f t="shared" si="1"/>
        <v>727.3715990068737</v>
      </c>
      <c r="E41" s="37">
        <f t="shared" si="2"/>
        <v>174.71822965720335</v>
      </c>
      <c r="F41" s="37">
        <f t="shared" si="3"/>
        <v>17040.583959352793</v>
      </c>
    </row>
    <row r="42" spans="2:6" ht="13.5" customHeight="1">
      <c r="B42" s="46">
        <v>28</v>
      </c>
      <c r="C42" s="39">
        <f t="shared" si="0"/>
        <v>902.089828664077</v>
      </c>
      <c r="D42" s="40">
        <f t="shared" si="1"/>
        <v>734.5240863971079</v>
      </c>
      <c r="E42" s="37">
        <f t="shared" si="2"/>
        <v>167.56574226696912</v>
      </c>
      <c r="F42" s="37">
        <f t="shared" si="3"/>
        <v>16306.059872955684</v>
      </c>
    </row>
    <row r="43" spans="2:6" ht="13.5" customHeight="1">
      <c r="B43" s="46">
        <v>29</v>
      </c>
      <c r="C43" s="39">
        <f t="shared" si="0"/>
        <v>902.089828664077</v>
      </c>
      <c r="D43" s="40">
        <f t="shared" si="1"/>
        <v>741.7469065800128</v>
      </c>
      <c r="E43" s="37">
        <f t="shared" si="2"/>
        <v>160.3429220840642</v>
      </c>
      <c r="F43" s="37">
        <f t="shared" si="3"/>
        <v>15564.312966375672</v>
      </c>
    </row>
    <row r="44" spans="2:6" ht="13.5" customHeight="1">
      <c r="B44" s="46">
        <v>30</v>
      </c>
      <c r="C44" s="39">
        <f t="shared" si="0"/>
        <v>902.089828664077</v>
      </c>
      <c r="D44" s="40">
        <f t="shared" si="1"/>
        <v>749.0407511613829</v>
      </c>
      <c r="E44" s="37">
        <f t="shared" si="2"/>
        <v>153.0490775026941</v>
      </c>
      <c r="F44" s="37">
        <f t="shared" si="3"/>
        <v>14815.272215214289</v>
      </c>
    </row>
    <row r="45" spans="2:6" ht="13.5" customHeight="1">
      <c r="B45" s="46">
        <v>31</v>
      </c>
      <c r="C45" s="39">
        <f t="shared" si="0"/>
        <v>902.089828664077</v>
      </c>
      <c r="D45" s="40">
        <f t="shared" si="1"/>
        <v>756.4063185478032</v>
      </c>
      <c r="E45" s="37">
        <f t="shared" si="2"/>
        <v>145.68351011627382</v>
      </c>
      <c r="F45" s="37">
        <f t="shared" si="3"/>
        <v>14058.865896666486</v>
      </c>
    </row>
    <row r="46" spans="2:6" ht="13.5" customHeight="1">
      <c r="B46" s="46">
        <v>32</v>
      </c>
      <c r="C46" s="39">
        <f t="shared" si="0"/>
        <v>902.089828664077</v>
      </c>
      <c r="D46" s="40">
        <f t="shared" si="1"/>
        <v>763.8443140135232</v>
      </c>
      <c r="E46" s="37">
        <f t="shared" si="2"/>
        <v>138.24551465055376</v>
      </c>
      <c r="F46" s="37">
        <f t="shared" si="3"/>
        <v>13295.021582652964</v>
      </c>
    </row>
    <row r="47" spans="2:6" ht="13.5" customHeight="1">
      <c r="B47" s="46">
        <v>33</v>
      </c>
      <c r="C47" s="39">
        <f t="shared" si="0"/>
        <v>902.089828664077</v>
      </c>
      <c r="D47" s="40">
        <f t="shared" si="1"/>
        <v>771.3554497679895</v>
      </c>
      <c r="E47" s="37">
        <f t="shared" si="2"/>
        <v>130.73437889608746</v>
      </c>
      <c r="F47" s="37">
        <f t="shared" si="3"/>
        <v>12523.666132884975</v>
      </c>
    </row>
    <row r="48" spans="2:6" ht="13.5" customHeight="1">
      <c r="B48" s="46">
        <v>34</v>
      </c>
      <c r="C48" s="39">
        <f t="shared" si="0"/>
        <v>902.089828664077</v>
      </c>
      <c r="D48" s="40">
        <f t="shared" si="1"/>
        <v>778.9404450240414</v>
      </c>
      <c r="E48" s="37">
        <f t="shared" si="2"/>
        <v>123.14938364003558</v>
      </c>
      <c r="F48" s="37">
        <f t="shared" si="3"/>
        <v>11744.725687860933</v>
      </c>
    </row>
    <row r="49" spans="2:6" ht="14.25" customHeight="1">
      <c r="B49" s="46">
        <v>35</v>
      </c>
      <c r="C49" s="39">
        <f t="shared" si="0"/>
        <v>902.089828664077</v>
      </c>
      <c r="D49" s="40">
        <f t="shared" si="1"/>
        <v>786.6000260667778</v>
      </c>
      <c r="E49" s="37">
        <f t="shared" si="2"/>
        <v>115.48980259729917</v>
      </c>
      <c r="F49" s="37">
        <f t="shared" si="3"/>
        <v>10958.125661794156</v>
      </c>
    </row>
    <row r="50" spans="2:6" ht="13.5" customHeight="1">
      <c r="B50" s="46">
        <v>36</v>
      </c>
      <c r="C50" s="39">
        <f t="shared" si="0"/>
        <v>902.089828664077</v>
      </c>
      <c r="D50" s="40">
        <f t="shared" si="1"/>
        <v>794.3349263231012</v>
      </c>
      <c r="E50" s="37">
        <f t="shared" si="2"/>
        <v>107.75490234097587</v>
      </c>
      <c r="F50" s="37">
        <f t="shared" si="3"/>
        <v>10163.790735471055</v>
      </c>
    </row>
    <row r="51" spans="2:6" ht="13.5" customHeight="1">
      <c r="B51" s="46">
        <v>37</v>
      </c>
      <c r="C51" s="39">
        <f t="shared" si="0"/>
        <v>902.089828664077</v>
      </c>
      <c r="D51" s="40">
        <f t="shared" si="1"/>
        <v>802.145886431945</v>
      </c>
      <c r="E51" s="37">
        <f t="shared" si="2"/>
        <v>99.94394223213203</v>
      </c>
      <c r="F51" s="37">
        <f t="shared" si="3"/>
        <v>9361.64484903911</v>
      </c>
    </row>
    <row r="52" spans="2:6" ht="13.5" customHeight="1">
      <c r="B52" s="46">
        <v>38</v>
      </c>
      <c r="C52" s="39">
        <f t="shared" si="0"/>
        <v>902.089828664077</v>
      </c>
      <c r="D52" s="40">
        <f t="shared" si="1"/>
        <v>810.0336543151924</v>
      </c>
      <c r="E52" s="37">
        <f t="shared" si="2"/>
        <v>92.05617434888457</v>
      </c>
      <c r="F52" s="37">
        <f t="shared" si="3"/>
        <v>8551.611194723919</v>
      </c>
    </row>
    <row r="53" spans="2:6" ht="13.5" customHeight="1">
      <c r="B53" s="46">
        <v>39</v>
      </c>
      <c r="C53" s="39">
        <f t="shared" si="0"/>
        <v>902.089828664077</v>
      </c>
      <c r="D53" s="40">
        <f t="shared" si="1"/>
        <v>817.9989852492918</v>
      </c>
      <c r="E53" s="37">
        <f t="shared" si="2"/>
        <v>84.0908434147852</v>
      </c>
      <c r="F53" s="37">
        <f t="shared" si="3"/>
        <v>7733.612209474627</v>
      </c>
    </row>
    <row r="54" spans="2:6" ht="13.5" customHeight="1">
      <c r="B54" s="46">
        <v>40</v>
      </c>
      <c r="C54" s="39">
        <f t="shared" si="0"/>
        <v>902.089828664077</v>
      </c>
      <c r="D54" s="40">
        <f t="shared" si="1"/>
        <v>826.0426419375765</v>
      </c>
      <c r="E54" s="37">
        <f t="shared" si="2"/>
        <v>76.0471867265005</v>
      </c>
      <c r="F54" s="37">
        <f t="shared" si="3"/>
        <v>6907.569567537051</v>
      </c>
    </row>
    <row r="55" spans="2:6" ht="13.5" customHeight="1">
      <c r="B55" s="46">
        <v>41</v>
      </c>
      <c r="C55" s="39">
        <f t="shared" si="0"/>
        <v>902.089828664077</v>
      </c>
      <c r="D55" s="40">
        <f t="shared" si="1"/>
        <v>834.165394583296</v>
      </c>
      <c r="E55" s="37">
        <f t="shared" si="2"/>
        <v>67.924434080781</v>
      </c>
      <c r="F55" s="37">
        <f t="shared" si="3"/>
        <v>6073.404172953755</v>
      </c>
    </row>
    <row r="56" spans="2:6" ht="13.5" customHeight="1">
      <c r="B56" s="46">
        <v>42</v>
      </c>
      <c r="C56" s="39">
        <f t="shared" si="0"/>
        <v>902.089828664077</v>
      </c>
      <c r="D56" s="40">
        <f t="shared" si="1"/>
        <v>842.3680209633651</v>
      </c>
      <c r="E56" s="37">
        <f t="shared" si="2"/>
        <v>59.72180770071191</v>
      </c>
      <c r="F56" s="37">
        <f t="shared" si="3"/>
        <v>5231.03615199039</v>
      </c>
    </row>
    <row r="57" spans="2:6" ht="13.5" customHeight="1">
      <c r="B57" s="46">
        <v>43</v>
      </c>
      <c r="C57" s="39">
        <f t="shared" si="0"/>
        <v>902.089828664077</v>
      </c>
      <c r="D57" s="40">
        <f t="shared" si="1"/>
        <v>850.6513065028382</v>
      </c>
      <c r="E57" s="37">
        <f t="shared" si="2"/>
        <v>51.438522161238836</v>
      </c>
      <c r="F57" s="37">
        <f t="shared" si="3"/>
        <v>4380.3848454875515</v>
      </c>
    </row>
    <row r="58" spans="2:6" ht="13.5" customHeight="1">
      <c r="B58" s="46">
        <v>44</v>
      </c>
      <c r="C58" s="39">
        <f t="shared" si="0"/>
        <v>902.089828664077</v>
      </c>
      <c r="D58" s="40">
        <f t="shared" si="1"/>
        <v>859.0160443501161</v>
      </c>
      <c r="E58" s="37">
        <f t="shared" si="2"/>
        <v>43.07378431396092</v>
      </c>
      <c r="F58" s="37">
        <f t="shared" si="3"/>
        <v>3521.368801137435</v>
      </c>
    </row>
    <row r="59" spans="2:6" ht="13.5" customHeight="1">
      <c r="B59" s="46">
        <v>45</v>
      </c>
      <c r="C59" s="39">
        <f t="shared" si="0"/>
        <v>902.089828664077</v>
      </c>
      <c r="D59" s="40">
        <f t="shared" si="1"/>
        <v>867.4630354528922</v>
      </c>
      <c r="E59" s="37">
        <f t="shared" si="2"/>
        <v>34.626793211184776</v>
      </c>
      <c r="F59" s="37">
        <f t="shared" si="3"/>
        <v>2653.905765684543</v>
      </c>
    </row>
    <row r="60" spans="2:6" ht="13.5" customHeight="1">
      <c r="B60" s="46">
        <v>46</v>
      </c>
      <c r="C60" s="39">
        <f t="shared" si="0"/>
        <v>902.089828664077</v>
      </c>
      <c r="D60" s="40">
        <f t="shared" si="1"/>
        <v>875.9930886348457</v>
      </c>
      <c r="E60" s="37">
        <f t="shared" si="2"/>
        <v>26.096740029231338</v>
      </c>
      <c r="F60" s="37">
        <f t="shared" si="3"/>
        <v>1777.9126770496973</v>
      </c>
    </row>
    <row r="61" spans="2:6" ht="13.5" customHeight="1">
      <c r="B61" s="46">
        <v>47</v>
      </c>
      <c r="C61" s="39">
        <f t="shared" si="0"/>
        <v>902.089828664077</v>
      </c>
      <c r="D61" s="40">
        <f t="shared" si="1"/>
        <v>884.6070206730883</v>
      </c>
      <c r="E61" s="37">
        <f t="shared" si="2"/>
        <v>17.48280799098869</v>
      </c>
      <c r="F61" s="37">
        <f t="shared" si="3"/>
        <v>893.305656376609</v>
      </c>
    </row>
    <row r="62" spans="2:6" ht="13.5" customHeight="1">
      <c r="B62" s="47">
        <v>48</v>
      </c>
      <c r="C62" s="48">
        <f t="shared" si="0"/>
        <v>902.089828664077</v>
      </c>
      <c r="D62" s="41">
        <f>+C62-E62</f>
        <v>893.3056563763737</v>
      </c>
      <c r="E62" s="38">
        <f>+F61*$D$9/$D$11</f>
        <v>8.784172287703322</v>
      </c>
      <c r="F62" s="38">
        <f>+F61-D62</f>
        <v>2.353317540837452E-10</v>
      </c>
    </row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</sheetData>
  <mergeCells count="2">
    <mergeCell ref="A6:G6"/>
    <mergeCell ref="J11:N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Osram del Ecuador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mtorre</dc:creator>
  <cp:keywords/>
  <dc:description/>
  <cp:lastModifiedBy>mtorre</cp:lastModifiedBy>
  <dcterms:created xsi:type="dcterms:W3CDTF">2009-02-16T18:51:47Z</dcterms:created>
  <dcterms:modified xsi:type="dcterms:W3CDTF">2009-02-22T23:00:26Z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12298</vt:i4>
  </property>
</Properties>
</file>